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kotianova\Desktop\stranka mmpve\"/>
    </mc:Choice>
  </mc:AlternateContent>
  <bookViews>
    <workbookView xWindow="0" yWindow="0" windowWidth="28800" windowHeight="12330"/>
  </bookViews>
  <sheets>
    <sheet name="Zadanie a hodnoty" sheetId="1" r:id="rId1"/>
    <sheet name="Uloha 1-8" sheetId="2" r:id="rId2"/>
    <sheet name="Uloha 9-12"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7" i="3" l="1"/>
  <c r="C103" i="3"/>
  <c r="F176" i="3"/>
  <c r="E176" i="3"/>
  <c r="F175" i="3"/>
  <c r="E175" i="3"/>
  <c r="F174" i="3"/>
  <c r="E174" i="3"/>
  <c r="F173" i="3"/>
  <c r="E173" i="3"/>
  <c r="F172" i="3"/>
  <c r="E172" i="3"/>
  <c r="F171" i="3"/>
  <c r="E171" i="3"/>
  <c r="F170" i="3"/>
  <c r="E170" i="3"/>
  <c r="F169" i="3"/>
  <c r="E169" i="3"/>
  <c r="F168" i="3"/>
  <c r="E168" i="3"/>
  <c r="F167" i="3"/>
  <c r="E167" i="3"/>
  <c r="F166" i="3"/>
  <c r="E166" i="3"/>
  <c r="F165" i="3"/>
  <c r="E165" i="3"/>
  <c r="F164" i="3"/>
  <c r="E164" i="3"/>
  <c r="F163" i="3"/>
  <c r="E163" i="3"/>
  <c r="F162" i="3"/>
  <c r="E162" i="3"/>
  <c r="F161" i="3"/>
  <c r="E161" i="3"/>
  <c r="P137" i="3"/>
  <c r="Q133" i="3"/>
  <c r="P122" i="3"/>
  <c r="P121" i="3"/>
  <c r="M126" i="3"/>
  <c r="K126" i="3"/>
  <c r="K138" i="3"/>
  <c r="K134" i="3"/>
  <c r="H135" i="3"/>
  <c r="F134" i="3"/>
  <c r="E134" i="3"/>
  <c r="F133" i="3"/>
  <c r="E133" i="3"/>
  <c r="F132" i="3"/>
  <c r="E132" i="3"/>
  <c r="F131" i="3"/>
  <c r="E131" i="3"/>
  <c r="F130" i="3"/>
  <c r="E130" i="3"/>
  <c r="F129" i="3"/>
  <c r="E129" i="3"/>
  <c r="F128" i="3"/>
  <c r="E128" i="3"/>
  <c r="F127" i="3"/>
  <c r="E127" i="3"/>
  <c r="H126" i="3"/>
  <c r="F126" i="3"/>
  <c r="E126" i="3"/>
  <c r="H125" i="3"/>
  <c r="F125" i="3"/>
  <c r="E125" i="3"/>
  <c r="H124" i="3"/>
  <c r="F124" i="3"/>
  <c r="E124" i="3"/>
  <c r="H123" i="3"/>
  <c r="F123" i="3"/>
  <c r="E123" i="3"/>
  <c r="H122" i="3"/>
  <c r="F122" i="3"/>
  <c r="E122" i="3"/>
  <c r="H121" i="3"/>
  <c r="F121" i="3"/>
  <c r="E121" i="3"/>
  <c r="H120" i="3"/>
  <c r="F120" i="3"/>
  <c r="E120" i="3"/>
  <c r="H119" i="3"/>
  <c r="F119" i="3"/>
  <c r="E119" i="3"/>
  <c r="C106" i="3"/>
  <c r="Q74" i="3"/>
  <c r="P74" i="3"/>
  <c r="O74" i="3"/>
  <c r="N74" i="3"/>
  <c r="M74" i="3"/>
  <c r="L74" i="3"/>
  <c r="N75" i="3"/>
  <c r="M75" i="3"/>
  <c r="L75" i="3"/>
  <c r="F93" i="3" l="1"/>
  <c r="E93" i="3"/>
  <c r="F92" i="3"/>
  <c r="E92" i="3"/>
  <c r="F91" i="3"/>
  <c r="E91" i="3"/>
  <c r="F90" i="3"/>
  <c r="E90" i="3"/>
  <c r="F89" i="3"/>
  <c r="E89" i="3"/>
  <c r="F88" i="3"/>
  <c r="E88" i="3"/>
  <c r="F87" i="3"/>
  <c r="E87" i="3"/>
  <c r="F86" i="3"/>
  <c r="E86" i="3"/>
  <c r="F85" i="3"/>
  <c r="E85" i="3"/>
  <c r="F84" i="3"/>
  <c r="E84" i="3"/>
  <c r="F83" i="3"/>
  <c r="E83" i="3"/>
  <c r="F82" i="3"/>
  <c r="E82" i="3"/>
  <c r="F81" i="3"/>
  <c r="E81" i="3"/>
  <c r="F80" i="3"/>
  <c r="E80" i="3"/>
  <c r="F79" i="3"/>
  <c r="E79" i="3"/>
  <c r="F78" i="3"/>
  <c r="E78" i="3"/>
  <c r="H78" i="3" l="1"/>
  <c r="I98" i="3"/>
  <c r="H94" i="3"/>
  <c r="H85" i="3"/>
  <c r="H84" i="3"/>
  <c r="H83" i="3"/>
  <c r="H82" i="3"/>
  <c r="H81" i="3"/>
  <c r="H80" i="3"/>
  <c r="H79" i="3"/>
  <c r="H98" i="3" l="1"/>
  <c r="C35" i="3" l="1"/>
  <c r="I48" i="3" s="1"/>
  <c r="C33" i="3"/>
  <c r="C32" i="3"/>
  <c r="S22" i="3"/>
  <c r="R22" i="3"/>
  <c r="S21" i="3"/>
  <c r="R21" i="3"/>
  <c r="S20" i="3"/>
  <c r="R20" i="3"/>
  <c r="S19" i="3"/>
  <c r="R19" i="3"/>
  <c r="S18" i="3"/>
  <c r="R18" i="3"/>
  <c r="S17" i="3"/>
  <c r="R17" i="3"/>
  <c r="S16" i="3"/>
  <c r="R16" i="3"/>
  <c r="S15" i="3"/>
  <c r="R15" i="3"/>
  <c r="S14" i="3"/>
  <c r="R14" i="3"/>
  <c r="S13" i="3"/>
  <c r="R13" i="3"/>
  <c r="S12" i="3"/>
  <c r="R12" i="3"/>
  <c r="S11" i="3"/>
  <c r="R11" i="3"/>
  <c r="S10" i="3"/>
  <c r="R10" i="3"/>
  <c r="S9" i="3"/>
  <c r="R9" i="3"/>
  <c r="S8" i="3"/>
  <c r="R8" i="3"/>
  <c r="S7" i="3"/>
  <c r="R7" i="3"/>
  <c r="C34" i="3" l="1"/>
  <c r="E166" i="2"/>
  <c r="E162" i="2"/>
  <c r="C148" i="2"/>
  <c r="E148" i="2" s="1"/>
  <c r="C140" i="2"/>
  <c r="C48" i="3" l="1"/>
  <c r="C36" i="3"/>
  <c r="C44" i="3" s="1"/>
  <c r="I105" i="2"/>
  <c r="H105" i="2"/>
  <c r="I104" i="2"/>
  <c r="H104" i="2"/>
  <c r="I103" i="2"/>
  <c r="H103" i="2"/>
  <c r="G84" i="2"/>
  <c r="G85" i="2"/>
  <c r="G86" i="2"/>
  <c r="G87" i="2"/>
  <c r="G88" i="2"/>
  <c r="G89" i="2"/>
  <c r="G90" i="2"/>
  <c r="G91" i="2"/>
  <c r="G92" i="2"/>
  <c r="G93" i="2"/>
  <c r="G94" i="2"/>
  <c r="G95" i="2"/>
  <c r="G96" i="2"/>
  <c r="G97" i="2"/>
  <c r="G98" i="2"/>
  <c r="G83" i="2"/>
  <c r="F84" i="2"/>
  <c r="F85" i="2"/>
  <c r="F86" i="2"/>
  <c r="F87" i="2"/>
  <c r="F88" i="2"/>
  <c r="F89" i="2"/>
  <c r="F90" i="2"/>
  <c r="F91" i="2"/>
  <c r="F92" i="2"/>
  <c r="F93" i="2"/>
  <c r="F94" i="2"/>
  <c r="F95" i="2"/>
  <c r="F96" i="2"/>
  <c r="F97" i="2"/>
  <c r="F98" i="2"/>
  <c r="F83" i="2"/>
  <c r="J42" i="2" l="1"/>
  <c r="I42" i="2"/>
  <c r="H42" i="2"/>
  <c r="G42" i="2"/>
  <c r="J41" i="2"/>
  <c r="I41" i="2"/>
  <c r="H41" i="2"/>
  <c r="G41" i="2"/>
  <c r="J40" i="2"/>
  <c r="I40" i="2"/>
  <c r="H40" i="2"/>
  <c r="G40" i="2"/>
  <c r="J39" i="2"/>
  <c r="I39" i="2"/>
  <c r="H39" i="2"/>
  <c r="G39" i="2"/>
  <c r="J38" i="2"/>
  <c r="I38" i="2"/>
  <c r="H38" i="2"/>
  <c r="G38" i="2"/>
  <c r="J37" i="2"/>
  <c r="I37" i="2"/>
  <c r="H37" i="2"/>
  <c r="G37" i="2"/>
  <c r="J36" i="2"/>
  <c r="I36" i="2"/>
  <c r="H36" i="2"/>
  <c r="G36" i="2"/>
  <c r="J35" i="2"/>
  <c r="I35" i="2"/>
  <c r="H35" i="2"/>
  <c r="G35" i="2"/>
  <c r="J34" i="2"/>
  <c r="I34" i="2"/>
  <c r="H34" i="2"/>
  <c r="G34" i="2"/>
  <c r="J33" i="2"/>
  <c r="I33" i="2"/>
  <c r="H33" i="2"/>
  <c r="G33" i="2"/>
  <c r="J32" i="2"/>
  <c r="I32" i="2"/>
  <c r="H32" i="2"/>
  <c r="G32" i="2"/>
  <c r="J31" i="2"/>
  <c r="I31" i="2"/>
  <c r="H31" i="2"/>
  <c r="G31" i="2"/>
  <c r="J30" i="2"/>
  <c r="I30" i="2"/>
  <c r="H30" i="2"/>
  <c r="G30" i="2"/>
  <c r="J29" i="2"/>
  <c r="I29" i="2"/>
  <c r="H29" i="2"/>
  <c r="G29" i="2"/>
  <c r="J28" i="2"/>
  <c r="I28" i="2"/>
  <c r="H28" i="2"/>
  <c r="G28" i="2"/>
  <c r="J27" i="2"/>
  <c r="I27" i="2"/>
  <c r="H27" i="2"/>
  <c r="G27" i="2"/>
  <c r="J34" i="1"/>
  <c r="K13" i="1"/>
  <c r="J13" i="1"/>
  <c r="K12" i="1"/>
  <c r="J12" i="1"/>
  <c r="K11" i="1"/>
  <c r="J11" i="1"/>
  <c r="P25" i="2" l="1" a="1"/>
  <c r="P25" i="2" s="1"/>
  <c r="P35" i="2" s="1" a="1"/>
  <c r="P35" i="2" s="1"/>
  <c r="S35" i="2" s="1"/>
  <c r="S41" i="2" l="1"/>
  <c r="S37" i="2"/>
  <c r="S39" i="2"/>
  <c r="S36" i="2"/>
  <c r="S42" i="2"/>
  <c r="S40" i="2"/>
  <c r="S38" i="2"/>
  <c r="P42" i="2"/>
  <c r="P41" i="2"/>
  <c r="P40" i="2"/>
  <c r="P39" i="2"/>
  <c r="P38" i="2"/>
  <c r="P37" i="2"/>
  <c r="P36" i="2"/>
  <c r="AE32" i="2"/>
  <c r="AD32" i="2"/>
  <c r="AC32" i="2"/>
  <c r="AB32" i="2"/>
  <c r="AA32" i="2"/>
  <c r="Z32" i="2"/>
  <c r="Y32" i="2"/>
  <c r="X32" i="2"/>
  <c r="W32" i="2"/>
  <c r="V32" i="2"/>
  <c r="U32" i="2"/>
  <c r="T32" i="2"/>
  <c r="S32" i="2"/>
  <c r="R32" i="2"/>
  <c r="Q32" i="2"/>
  <c r="P32" i="2"/>
  <c r="AE31" i="2"/>
  <c r="AD31" i="2"/>
  <c r="AC31" i="2"/>
  <c r="AB31" i="2"/>
  <c r="AA31" i="2"/>
  <c r="Z31" i="2"/>
  <c r="Y31" i="2"/>
  <c r="X31" i="2"/>
  <c r="W31" i="2"/>
  <c r="V31" i="2"/>
  <c r="U31" i="2"/>
  <c r="T31" i="2"/>
  <c r="S31" i="2"/>
  <c r="R31" i="2"/>
  <c r="Q31" i="2"/>
  <c r="P31" i="2"/>
  <c r="AE30" i="2"/>
  <c r="AD30" i="2"/>
  <c r="AC30" i="2"/>
  <c r="AB30" i="2"/>
  <c r="AA30" i="2"/>
  <c r="Z30" i="2"/>
  <c r="Y30" i="2"/>
  <c r="X30" i="2"/>
  <c r="W30" i="2"/>
  <c r="V30" i="2"/>
  <c r="U30" i="2"/>
  <c r="T30" i="2"/>
  <c r="S30" i="2"/>
  <c r="R30" i="2"/>
  <c r="Q30" i="2"/>
  <c r="P30" i="2"/>
  <c r="AE29" i="2"/>
  <c r="AD29" i="2"/>
  <c r="AC29" i="2"/>
  <c r="AB29" i="2"/>
  <c r="AA29" i="2"/>
  <c r="Z29" i="2"/>
  <c r="Y29" i="2"/>
  <c r="X29" i="2"/>
  <c r="W29" i="2"/>
  <c r="V29" i="2"/>
  <c r="U29" i="2"/>
  <c r="T29" i="2"/>
  <c r="S29" i="2"/>
  <c r="R29" i="2"/>
  <c r="Q29" i="2"/>
  <c r="P29" i="2"/>
  <c r="AE28" i="2"/>
  <c r="AD28" i="2"/>
  <c r="AC28" i="2"/>
  <c r="AB28" i="2"/>
  <c r="AA28" i="2"/>
  <c r="Z28" i="2"/>
  <c r="Y28" i="2"/>
  <c r="X28" i="2"/>
  <c r="W28" i="2"/>
  <c r="V28" i="2"/>
  <c r="U28" i="2"/>
  <c r="T28" i="2"/>
  <c r="S28" i="2"/>
  <c r="R28" i="2"/>
  <c r="Q28" i="2"/>
  <c r="P28" i="2"/>
  <c r="AE27" i="2"/>
  <c r="AD27" i="2"/>
  <c r="AC27" i="2"/>
  <c r="AB27" i="2"/>
  <c r="AA27" i="2"/>
  <c r="Z27" i="2"/>
  <c r="Y27" i="2"/>
  <c r="X27" i="2"/>
  <c r="W27" i="2"/>
  <c r="V27" i="2"/>
  <c r="U27" i="2"/>
  <c r="T27" i="2"/>
  <c r="S27" i="2"/>
  <c r="R27" i="2"/>
  <c r="Q27" i="2"/>
  <c r="P27" i="2"/>
  <c r="AE26" i="2"/>
  <c r="AD26" i="2"/>
  <c r="AC26" i="2"/>
  <c r="AB26" i="2"/>
  <c r="AA26" i="2"/>
  <c r="Z26" i="2"/>
  <c r="Y26" i="2"/>
  <c r="X26" i="2"/>
  <c r="W26" i="2"/>
  <c r="V26" i="2"/>
  <c r="U26" i="2"/>
  <c r="T26" i="2"/>
  <c r="S26" i="2"/>
  <c r="R26" i="2"/>
  <c r="Q26" i="2"/>
  <c r="P26" i="2"/>
  <c r="AE25" i="2"/>
  <c r="AD25" i="2"/>
  <c r="AC25" i="2"/>
  <c r="AB25" i="2"/>
  <c r="AA25" i="2"/>
  <c r="Z25" i="2"/>
  <c r="Y25" i="2"/>
  <c r="X25" i="2"/>
  <c r="W25" i="2"/>
  <c r="V25" i="2"/>
  <c r="U25" i="2"/>
  <c r="T25" i="2"/>
  <c r="S25" i="2"/>
  <c r="R25" i="2"/>
  <c r="Q25"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<sst xmlns="http://schemas.openxmlformats.org/spreadsheetml/2006/main" count="414" uniqueCount="170">
  <si>
    <t>t1</t>
  </si>
  <si>
    <t>t2</t>
  </si>
  <si>
    <t>t3</t>
  </si>
  <si>
    <t>Y</t>
  </si>
  <si>
    <t>DOE - semestrálne zadanie</t>
  </si>
  <si>
    <r>
      <t>Východisková teplota: 22</t>
    </r>
    <r>
      <rPr>
        <sz val="11"/>
        <color theme="1"/>
        <rFont val="Aptos Narrow"/>
        <family val="2"/>
      </rPr>
      <t>°</t>
    </r>
    <r>
      <rPr>
        <sz val="11"/>
        <color theme="1"/>
        <rFont val="Aptos Narrow"/>
        <family val="2"/>
        <charset val="238"/>
      </rPr>
      <t>C</t>
    </r>
  </si>
  <si>
    <t>Fotografie experimentu</t>
  </si>
  <si>
    <t>t1*t2</t>
  </si>
  <si>
    <t>t1*t3</t>
  </si>
  <si>
    <t>t2*t3</t>
  </si>
  <si>
    <t>t1*t2*t3</t>
  </si>
  <si>
    <t>x1</t>
  </si>
  <si>
    <t>x2</t>
  </si>
  <si>
    <t>x3</t>
  </si>
  <si>
    <t>objem vody (ml)</t>
  </si>
  <si>
    <t>výkon mikrovlnky (W)</t>
  </si>
  <si>
    <t>čas ohrevu (s)</t>
  </si>
  <si>
    <r>
      <t>Teplota vody po experimente (</t>
    </r>
    <r>
      <rPr>
        <sz val="11"/>
        <color theme="1"/>
        <rFont val="Aptos Narrow"/>
        <family val="2"/>
      </rPr>
      <t>°</t>
    </r>
    <r>
      <rPr>
        <sz val="11"/>
        <color theme="1"/>
        <rFont val="Aptos Narrow"/>
        <family val="2"/>
        <charset val="238"/>
      </rPr>
      <t>C)</t>
    </r>
  </si>
  <si>
    <t>stred</t>
  </si>
  <si>
    <t>lambda</t>
  </si>
  <si>
    <t>spodná
úroveň</t>
  </si>
  <si>
    <t>Horná 
úroveň</t>
  </si>
  <si>
    <r>
      <rPr>
        <sz val="14"/>
        <color theme="1"/>
        <rFont val="Aptos Narrow"/>
        <family val="2"/>
        <scheme val="minor"/>
      </rPr>
      <t xml:space="preserve">
Zadanie bude skúmať, aký vplyv majú faktory na zohrievanie vody v mikrovlnej rúre. Pričom do úvahy sa budú brať 3 nezávislé premenné a to:
x1 Є &lt;300;500&gt; objem vody v pohári v mililitroch [ml]
x2 Є &lt;350;700&gt; výkon mikrovlnky vo Wattoch [W]
x3 Є &lt;20;60&gt; čas ohrevu v sekundách [s]
Pri požadovanom experimente typu              boli namerané hodnoty v stupňoch celzia</t>
    </r>
    <r>
      <rPr>
        <sz val="16"/>
        <color theme="1"/>
        <rFont val="Aptos Narrow"/>
        <family val="2"/>
        <scheme val="minor"/>
      </rPr>
      <t xml:space="preserve">
</t>
    </r>
  </si>
  <si>
    <t>Priemer:</t>
  </si>
  <si>
    <t>1. Pomocou CPLOT-u zobrazte, aké priemerné odozby boli namerané v jednotlivých bodoch plánovaného experimentu</t>
  </si>
  <si>
    <t>2. Metódou najmenších štvorcov odhadnite koeficienty transformovanej regresnej funkcie lineárneho typu</t>
  </si>
  <si>
    <t>X=</t>
  </si>
  <si>
    <t>Y=</t>
  </si>
  <si>
    <t>b0</t>
  </si>
  <si>
    <t>b1</t>
  </si>
  <si>
    <t>b2</t>
  </si>
  <si>
    <t>b3</t>
  </si>
  <si>
    <t>b12</t>
  </si>
  <si>
    <t>b13</t>
  </si>
  <si>
    <t>b23</t>
  </si>
  <si>
    <t>b123</t>
  </si>
  <si>
    <t>XT=</t>
  </si>
  <si>
    <t>Transponovaná matica X</t>
  </si>
  <si>
    <t>XT*Y=</t>
  </si>
  <si>
    <t>B=</t>
  </si>
  <si>
    <t>3. Na hladine významnosti 0,05 rozhodnite, ktoré z faktorov a interakcií nie sú štatisticky významné a možno ich vylúčiť, ak má zostať regresný model hierarchický.</t>
  </si>
  <si>
    <t>SUMMARY OUTPUT</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</si>
  <si>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</si>
  <si>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</si>
  <si>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</si>
  <si>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</si>
  <si>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</si>
  <si>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</si>
  <si>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</si>
  <si>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</si>
  <si>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</si>
  <si>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</si>
  <si>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</si>
  <si>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</si>
  <si>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</si>
  <si>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</si>
  <si>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</si>
  <si>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</si>
  <si>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</si>
  <si>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</si>
  <si>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</si>
  <si>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</si>
  <si>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</si>
  <si>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</si>
  <si>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</si>
  <si>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r>
      <t xml:space="preserve">Vychádzame z princípu že, nato aby člen signifikantný, musí byť jeho P-hodnota menšia alebo rovná 0,05, zároveň požadujeme, aby bol
regresný model hierarchický, to znamená, že ak je v modeli interakcia, musia v ňom zostať aj všetky zodpovedajúce hlavné efekty.
Výsledný hierarchický regresný model:
</t>
    </r>
    <r>
      <rPr>
        <b/>
        <sz val="11"/>
        <color theme="1"/>
        <rFont val="Aptos Narrow"/>
        <family val="2"/>
        <scheme val="minor"/>
      </rPr>
      <t>Y=Intercept+t1+t2+t3+t1*3+t2*3</t>
    </r>
  </si>
  <si>
    <t>4.Napíšte bodový odhad transformovanej regresnej funkcie lineárneho typu, ktorý vznikne po vylúčení štatisticky nevýznamných členov. Ďalej pracujte s týmto modelom.</t>
  </si>
  <si>
    <r>
      <rPr>
        <b/>
        <sz val="11"/>
        <color theme="1"/>
        <rFont val="Aptos Narrow"/>
        <family val="2"/>
        <charset val="238"/>
        <scheme val="minor"/>
      </rPr>
      <t>f</t>
    </r>
    <r>
      <rPr>
        <b/>
        <vertAlign val="subscript"/>
        <sz val="11"/>
        <color theme="1"/>
        <rFont val="Aptos Narrow"/>
        <family val="2"/>
        <charset val="238"/>
        <scheme val="minor"/>
      </rPr>
      <t>Lt(t1,t2,t3)</t>
    </r>
  </si>
  <si>
    <t>Bodový odhad transformovanej regresnej funkcie lineárneho typu</t>
  </si>
  <si>
    <t>+</t>
  </si>
  <si>
    <t>*t1           +</t>
  </si>
  <si>
    <t>*t2           +</t>
  </si>
  <si>
    <t>*t3           +</t>
  </si>
  <si>
    <t>*t1*t3     +</t>
  </si>
  <si>
    <t>*t2*t3</t>
  </si>
  <si>
    <t>Bodový odhad pôvodnej regresnej funkcie lineárneho typu</t>
  </si>
  <si>
    <r>
      <rPr>
        <b/>
        <sz val="11"/>
        <color theme="1"/>
        <rFont val="Aptos Narrow"/>
        <family val="2"/>
        <charset val="238"/>
        <scheme val="minor"/>
      </rPr>
      <t>f</t>
    </r>
    <r>
      <rPr>
        <b/>
        <vertAlign val="subscript"/>
        <sz val="11"/>
        <color theme="1"/>
        <rFont val="Aptos Narrow"/>
        <family val="2"/>
        <charset val="238"/>
        <scheme val="minor"/>
      </rPr>
      <t>L(x1,x2,x3)</t>
    </r>
  </si>
  <si>
    <t>*(x1-400)/100</t>
  </si>
  <si>
    <t>*(x2-525)/175</t>
  </si>
  <si>
    <t>*(x3-40)/20</t>
  </si>
  <si>
    <t>*(x1-400)/100*(x3-40)/20</t>
  </si>
  <si>
    <t>*(x2-525)/175*(x3-40)/20</t>
  </si>
  <si>
    <t>5. Napíšte rovnicu pôvodnej regresnej funkcie lineárneho typu, t.j. rovnicu regresného modelu v nekódovaných hodnotách s upravenými koeficientami</t>
  </si>
  <si>
    <t>6. Charakterizujte kvalitu získaného modelu pomocou indexu determinácie. Číselnú hodnotu interpretujte slovne</t>
  </si>
  <si>
    <t>Absolútny člen:</t>
  </si>
  <si>
    <t>.-0,0125x1 +</t>
  </si>
  <si>
    <t>0,20625x3-</t>
  </si>
  <si>
    <t xml:space="preserve">0,017143x2 </t>
  </si>
  <si>
    <t>.-0,000375x1x3+0,015x1+0,15x3</t>
  </si>
  <si>
    <t>0,0005x2x3-0,02x2-0,2625x3</t>
  </si>
  <si>
    <t>0,0025x1</t>
  </si>
  <si>
    <t>-</t>
  </si>
  <si>
    <t>0,002857x2</t>
  </si>
  <si>
    <t>0,09375x3</t>
  </si>
  <si>
    <t>0,000375x1x3</t>
  </si>
  <si>
    <t>0,0005x2x3</t>
  </si>
  <si>
    <t>ROVNICA</t>
  </si>
  <si>
    <t>ROVNICA PO ÚPRAVE</t>
  </si>
  <si>
    <t>R^2=</t>
  </si>
  <si>
    <t>=</t>
  </si>
  <si>
    <t>Vysvetlenie:</t>
  </si>
  <si>
    <t>7. Porovnajte upravený index determinácie pri modeli so všetkými pôvodnými premennými a pri modeli, ktorý dostanete po ich vylúčení. Výsledok interpretujte.</t>
  </si>
  <si>
    <t>Upravený indey determinácie pri modeli so všetkými pôvodnými premennými</t>
  </si>
  <si>
    <t>Upravený indey determinácie pri modeli po vylúčení premenných</t>
  </si>
  <si>
    <t>Porovnanie upraveného indexu determinácie ukázalo, že po vylúčení
 štatisticky nevýznamných premenných nedošlo k zhoršeniu kvality modelu, práve naopak hodnota v % sa zvýšila o 0,7%, čo potvrdzuje správnosť redukcie a primeranosť výsledného regresného modelu.</t>
  </si>
  <si>
    <t>Hodnota koeficientu determinácie R^2= 0,9756R^2  znamená, že regresný model vysvetľuje 97,6 % variability teploty vody, čo poukazuje na veľmi dobrú zhodu modelu s experimentálnymi dátami. Až  97,3% zmien teploty vody je vysvetlených zvolenými faktormi (objem vody, výkon mikrovlnky, čas ohrevu a ich významné interakcie). Zvyšných 2,4% predstavuje náhodné chyby merania a vplyv zanedbaných faktorov.</t>
  </si>
  <si>
    <t>8.  Charakterizujte kvalitu modelu z hľadiska jeho predikcie</t>
  </si>
  <si>
    <t>Reziduá pred vylúčením faktorov:</t>
  </si>
  <si>
    <t>Po vylúčení nepotrebných, nevýznamných faktorov:</t>
  </si>
  <si>
    <t>Zvýšenie predikovaného koeficientu determinácie z 90,62 % na 93,75 % potvrdzuje, 
že redukovaný model má lepšiu predikčnú schopnosť.</t>
  </si>
  <si>
    <t>9. Otestujte celkovú štatistickú významnosť regresného modelu pomocou F-testu</t>
  </si>
  <si>
    <t>Testovanie štatistickej významnosti regresného modelu</t>
  </si>
  <si>
    <t>H0:b1=b2=b3=b1b3=b2b3=0&gt;&lt;H1: aspoň jeden z uvedených koeficientov je nenulový</t>
  </si>
  <si>
    <t>Rozhodovanie:</t>
  </si>
  <si>
    <t>alfa=</t>
  </si>
  <si>
    <t>MSR=</t>
  </si>
  <si>
    <t>MSE=</t>
  </si>
  <si>
    <t>F=</t>
  </si>
  <si>
    <t>Fkv k, n-k-1(1-α)=</t>
  </si>
  <si>
    <t>P VALUE=</t>
  </si>
  <si>
    <t>Na základe P-hodnoty:</t>
  </si>
  <si>
    <t>ak p&gt;alfa, potom H0 nezamietame</t>
  </si>
  <si>
    <t>ak p&lt;alfa, potom H0 zamietame (prijimame hypotézu o štatistickej prípustnosti modelu)</t>
  </si>
  <si>
    <t>p=</t>
  </si>
  <si>
    <t>&lt;</t>
  </si>
  <si>
    <t>H0 zamietame, h1 prijímame</t>
  </si>
  <si>
    <t>Kritický obor W</t>
  </si>
  <si>
    <t>Fkv 5;10(0,95)</t>
  </si>
  <si>
    <t>F patrí do W</t>
  </si>
  <si>
    <t>Na hladine význnamnosti alfa = 0,05 môžeme konštantovať, že regresný model je štatisticky významný</t>
  </si>
  <si>
    <t>až nekonečno</t>
  </si>
  <si>
    <t>10. Otestujte kvalitu modelu testom Lack of Fit</t>
  </si>
  <si>
    <t>Testovacia štatistika</t>
  </si>
  <si>
    <t>PE</t>
  </si>
  <si>
    <t>df pre PE</t>
  </si>
  <si>
    <t>sum</t>
  </si>
  <si>
    <t>Meranie:</t>
  </si>
  <si>
    <t>X Variable 1</t>
  </si>
  <si>
    <t>X Variable 2</t>
  </si>
  <si>
    <t>X Variable 3</t>
  </si>
  <si>
    <t>RESIDUAL OUTPUT</t>
  </si>
  <si>
    <t>Observation</t>
  </si>
  <si>
    <t>Predicted Y</t>
  </si>
  <si>
    <t>Residuals</t>
  </si>
  <si>
    <t>Standard Residuals</t>
  </si>
  <si>
    <t>Lack of fit</t>
  </si>
  <si>
    <t>alfa =</t>
  </si>
  <si>
    <t>W=</t>
  </si>
  <si>
    <t>Patrí do W</t>
  </si>
  <si>
    <r>
      <rPr>
        <sz val="11"/>
        <color theme="1"/>
        <rFont val="Aptos Narrow"/>
        <family val="2"/>
      </rPr>
      <t>&lt;</t>
    </r>
    <r>
      <rPr>
        <sz val="11"/>
        <color theme="1"/>
        <rFont val="Aptos Narrow"/>
        <family val="2"/>
        <charset val="238"/>
        <scheme val="minor"/>
      </rPr>
      <t xml:space="preserve"> alfa =0.05</t>
    </r>
  </si>
  <si>
    <t>V obidvoch prípadoch H0 zamietame, H1 prijímame. 
Môžeme konštatovať, že na hladine významnosti 0,05 je lineárny model dostatočný ( nie je nedostatočný)</t>
  </si>
  <si>
    <t>11. Testom krivosti overte, či nie je potrebné do modelu zaradiť kvadratické členy.</t>
  </si>
  <si>
    <t>X Variable 4</t>
  </si>
  <si>
    <t>X Variable 5</t>
  </si>
  <si>
    <t>Pure Error</t>
  </si>
  <si>
    <t>f kritické</t>
  </si>
  <si>
    <t>fkv3,11(0.95)=</t>
  </si>
  <si>
    <r>
      <t>(3.587;</t>
    </r>
    <r>
      <rPr>
        <sz val="11"/>
        <color theme="1"/>
        <rFont val="Calibri"/>
        <family val="2"/>
        <charset val="238"/>
      </rPr>
      <t>∞</t>
    </r>
    <r>
      <rPr>
        <sz val="11"/>
        <color theme="1"/>
        <rFont val="Calibri"/>
        <family val="2"/>
      </rPr>
      <t>)</t>
    </r>
  </si>
  <si>
    <t>Average:</t>
  </si>
  <si>
    <t>Počet:</t>
  </si>
  <si>
    <t>Average stredHod:</t>
  </si>
  <si>
    <t>Sum PE:</t>
  </si>
  <si>
    <t>Sum df pre PE</t>
  </si>
  <si>
    <t>SSCPQ</t>
  </si>
  <si>
    <t>F0</t>
  </si>
  <si>
    <t>Test Krivosti</t>
  </si>
  <si>
    <t>H0 zamietame, H1 prijímame</t>
  </si>
  <si>
    <t>Na hladine významnosti α = 0,05 bola preukázaná štatisticky významná krivosť regresnej funkcie.
Lineárny regresný model nie je postačujúci na popis závislosti medzi premennými a je potrebné uvažovať rozšírenie modelu o kvadratické členy. 
V praxi to znamená, že závislosť teploty vody od objemu, výkonu a času nie je čisto lineárna, pri dlhšom ohreve už teplota nerastia rovnomerne. Je potrebné zapracovať kvadratické členy.</t>
  </si>
  <si>
    <t xml:space="preserve">1. Z normálneho pravdepodobnostného grafu (Normal Probability Plot) je zrejmé, že body sa približne nachádzajú na referenčnej priamke. Nevykazujú systematické zakrivenie ani výrazné odchýlky na okrajoch rozdelenia. Histogram reziduí má približne symetrický tvar bez výraznej šikmosti alebo extrémnych hodnôt. Predpoklad normality je splnený.
2. V grafe reziduí voči predikovaným hodnotám (Residuals vs Fits) nie je pozorovateľný žiadny lievikovitý tvar ani systematická závislosť rozptylu reziduí od veľkosti predikovanej hodnoty. Predpoklad konštantého rozptylu je splnený.
3. Reziduá sú navzájom nezávislé. 
</t>
  </si>
  <si>
    <t>12.Analyzujte reziduá graficky a overte, či spĺňajú požadované podmienky aj pomocou testov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</si>
</sst>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22">
    <font>
      <sz val="11"/>
      <color theme="1"/>
      <name val="Aptos Narrow"/>
      <family val="2"/>
      <charset val="238"/>
      <scheme val="minor"/>
    </font>
    <font>
      <sz val="11"/>
      <color theme="1"/>
      <name val="Aptos Narrow"/>
      <family val="2"/>
      <charset val="238"/>
      <scheme val="minor"/>
    </font>
    <font>
      <b/>
      <sz val="11"/>
      <color theme="1"/>
      <name val="Aptos Narrow"/>
      <family val="2"/>
      <charset val="238"/>
      <scheme val="minor"/>
    </font>
    <font>
      <b/>
      <sz val="26"/>
      <color theme="1"/>
      <name val="Aptos Narrow"/>
      <family val="2"/>
      <scheme val="minor"/>
    </font>
    <font>
      <sz val="14"/>
      <color theme="1"/>
      <name val="Aptos Narrow"/>
      <family val="2"/>
      <scheme val="minor"/>
    </font>
    <font>
      <sz val="16"/>
      <color theme="1"/>
      <name val="Aptos Narrow"/>
      <family val="2"/>
      <scheme val="minor"/>
    </font>
    <font>
      <sz val="11"/>
      <color theme="1"/>
      <name val="Aptos Narrow"/>
      <family val="2"/>
      <scheme val="minor"/>
    </font>
    <font>
      <sz val="11"/>
      <color theme="1"/>
      <name val="Aptos Narrow"/>
      <family val="2"/>
    </font>
    <font>
      <sz val="11"/>
      <color theme="1"/>
      <name val="Aptos Narrow"/>
      <family val="2"/>
      <charset val="238"/>
    </font>
    <font>
      <sz val="10"/>
      <color theme="1"/>
      <name val="Aptos Narrow"/>
      <family val="2"/>
      <scheme val="minor"/>
    </font>
    <font>
      <sz val="10"/>
      <color theme="1"/>
      <name val="Arial"/>
      <family val="2"/>
      <charset val="238"/>
    </font>
    <font>
      <i/>
      <sz val="11"/>
      <color theme="1"/>
      <name val="Aptos Narrow"/>
      <family val="2"/>
      <charset val="238"/>
      <scheme val="minor"/>
    </font>
    <font>
      <b/>
      <sz val="11"/>
      <color theme="1"/>
      <name val="Aptos Narrow"/>
      <family val="2"/>
      <scheme val="minor"/>
    </font>
    <font>
      <b/>
      <vertAlign val="subscript"/>
      <sz val="11"/>
      <color theme="1"/>
      <name val="Aptos Narrow"/>
      <family val="2"/>
      <charset val="238"/>
      <scheme val="minor"/>
    </font>
    <font>
      <b/>
      <vertAlign val="subscript"/>
      <sz val="14"/>
      <color theme="1"/>
      <name val="Aptos Narrow"/>
      <family val="2"/>
      <charset val="238"/>
      <scheme val="minor"/>
    </font>
    <font>
      <b/>
      <vertAlign val="subscript"/>
      <sz val="16"/>
      <color theme="1"/>
      <name val="Aptos Narrow"/>
      <family val="2"/>
      <scheme val="minor"/>
    </font>
    <font>
      <vertAlign val="subscript"/>
      <sz val="13"/>
      <color theme="1"/>
      <name val="Aptos Narrow"/>
      <family val="2"/>
      <scheme val="minor"/>
    </font>
    <font>
      <i/>
      <sz val="11"/>
      <color theme="1"/>
      <name val="Aptos Narrow"/>
      <family val="2"/>
      <scheme val="minor"/>
    </font>
    <font>
      <sz val="11"/>
      <color theme="1"/>
      <name val="Calibri"/>
      <family val="2"/>
    </font>
    <font>
      <sz val="11"/>
      <color theme="1"/>
      <name val="Calibri"/>
      <family val="2"/>
      <charset val="238"/>
    </font>
    <font>
      <sz val="16"/>
      <color theme="1"/>
      <name val="Aptos Narrow"/>
      <family val="2"/>
      <charset val="238"/>
      <scheme val="minor"/>
    </font>
    <font>
      <i/>
      <sz val="14"/>
      <color theme="1"/>
      <name val="Aptos Narrow"/>
      <family val="2"/>
      <charset val="238"/>
      <scheme val="minor"/>
    </font>
  </fonts>
  <fills count="17">
    <fill>
      <patternFill patternType="none"/>
    </fill>
    <fill>
      <patternFill patternType="gray125"/>
    </fill>
    <fill>
      <patternFill patternType="solid">
        <fgColor theme="7" tint="0.59999389629810485"/>
        <bgColor indexed="64"/>
      </patternFill>
    </fill>
    <fill>
      <patternFill patternType="solid">
        <fgColor theme="4" tint="0.59999389629810485"/>
        <bgColor indexed="64"/>
      </patternFill>
    </fill>
    <fill>
      <patternFill patternType="solid">
        <fgColor theme="4" tint="0.59999389629810485"/>
        <bgColor rgb="FFFCE5CD"/>
      </patternFill>
    </fill>
    <fill>
      <patternFill patternType="solid">
        <fgColor theme="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89999084444715716"/>
        <bgColor indexed="64"/>
      </patternFill>
    </fill>
    <fill>
      <patternFill patternType="solid">
        <fgColor theme="0"/>
        <bgColor indexed="64"/>
      </patternFill>
    </fill>
    <fill>
      <patternFill patternType="solid">
        <fgColor theme="5"/>
        <bgColor indexed="64"/>
      </patternFill>
    </fill>
    <fill>
      <patternFill patternType="solid">
        <fgColor theme="4"/>
        <bgColor indexed="64"/>
      </patternFill>
    </fill>
    <fill>
      <patternFill patternType="solid">
        <fgColor theme="9"/>
        <bgColor indexed="64"/>
      </patternFill>
    </fill>
    <fill>
      <patternFill patternType="solid">
        <fgColor theme="8"/>
        <bgColor indexed="64"/>
      </patternFill>
    </fill>
    <fill>
      <patternFill patternType="solid">
        <fgColor rgb="FFFFC000"/>
        <bgColor indexed="64"/>
      </patternFill>
    </fill>
    <fill>
      <patternFill patternType="solid">
        <fgColor theme="2" tint="-0.499984740745262"/>
        <bgColor indexed="64"/>
      </patternFill>
    </fill>
    <fill>
      <patternFill patternType="solid">
        <fgColor theme="5" tint="0.39997558519241921"/>
        <bgColor indexed="64"/>
      </patternFill>
    </fill>
  </fills>
  <borders count="59">
    <border>
      <left/>
      <right/>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s>
  <cellStyleXfs count="2">
    <xf numFmtId="0" fontId="0" fillId="0" borderId="0"/>
    <xf numFmtId="0" fontId="1" fillId="0" borderId="0"/>
  </cellStyleXfs>
  <cellXfs count="316">
    <xf numFmtId="0" fontId="0" fillId="0" borderId="0" xfId="0"/>
    <xf numFmtId="0" fontId="0" fillId="0" borderId="4" xfId="0" applyBorder="1" applyAlignment="1">
      <alignment horizontal="center" vertical="center"/>
    </xf>
    <xf numFmtId="0" fontId="0" fillId="0" borderId="7" xfId="0" applyBorder="1" applyAlignment="1">
      <alignment horizontal="center" vertical="center"/>
    </xf>
    <xf numFmtId="0" fontId="2" fillId="0" borderId="0" xfId="1" applyFont="1" applyAlignment="1">
      <alignment horizontal="center" vertical="center"/>
    </xf>
    <xf numFmtId="0" fontId="0" fillId="0" borderId="0" xfId="0" applyAlignment="1">
      <alignment horizontal="center" vertical="center"/>
    </xf>
    <xf numFmtId="0" fontId="1" fillId="0" borderId="0" xfId="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4" xfId="0" applyBorder="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center" vertical="center"/>
    </xf>
    <xf numFmtId="0" fontId="9" fillId="0" borderId="2"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10" fillId="0" borderId="6" xfId="0" applyFont="1" applyBorder="1" applyAlignment="1">
      <alignment horizontal="center" vertical="center"/>
    </xf>
    <xf numFmtId="0" fontId="9" fillId="0" borderId="26" xfId="0" applyFont="1" applyBorder="1" applyAlignment="1">
      <alignment horizontal="center" vertical="center"/>
    </xf>
    <xf numFmtId="0" fontId="9" fillId="0" borderId="27" xfId="0" applyFont="1" applyBorder="1" applyAlignment="1">
      <alignment horizontal="center" vertical="center"/>
    </xf>
    <xf numFmtId="0" fontId="0" fillId="0" borderId="27" xfId="0" applyBorder="1" applyAlignment="1">
      <alignment horizontal="center" vertical="center"/>
    </xf>
    <xf numFmtId="0" fontId="10" fillId="0" borderId="27" xfId="0" applyFont="1" applyBorder="1" applyAlignment="1">
      <alignment horizontal="center" vertical="center"/>
    </xf>
    <xf numFmtId="0" fontId="9" fillId="4" borderId="29" xfId="0" applyFont="1" applyFill="1" applyBorder="1" applyAlignment="1">
      <alignment horizontal="center" vertical="center"/>
    </xf>
    <xf numFmtId="0" fontId="9" fillId="4" borderId="30" xfId="0" applyFont="1" applyFill="1" applyBorder="1" applyAlignment="1">
      <alignment horizontal="center" vertical="center"/>
    </xf>
    <xf numFmtId="0" fontId="10" fillId="4" borderId="30" xfId="0" applyFont="1" applyFill="1" applyBorder="1" applyAlignment="1">
      <alignment horizontal="center" vertical="center"/>
    </xf>
    <xf numFmtId="0" fontId="9" fillId="4" borderId="31" xfId="0" applyFont="1" applyFill="1" applyBorder="1" applyAlignment="1">
      <alignment horizontal="center" vertical="center"/>
    </xf>
    <xf numFmtId="0" fontId="0" fillId="0" borderId="3" xfId="0" applyBorder="1" applyAlignment="1">
      <alignment horizont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0" fillId="5" borderId="4" xfId="0" applyFill="1" applyBorder="1" applyAlignment="1">
      <alignment horizontal="center" vertical="center"/>
    </xf>
    <xf numFmtId="0" fontId="0" fillId="5" borderId="5" xfId="0" applyFill="1" applyBorder="1" applyAlignment="1">
      <alignment horizontal="center"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26" xfId="0" applyFill="1" applyBorder="1" applyAlignment="1">
      <alignment horizontal="center" vertical="center"/>
    </xf>
    <xf numFmtId="0" fontId="0" fillId="5" borderId="27" xfId="0" applyFill="1" applyBorder="1" applyAlignment="1">
      <alignment horizontal="center" vertical="center"/>
    </xf>
    <xf numFmtId="0" fontId="0" fillId="5" borderId="28" xfId="0" applyFill="1" applyBorder="1" applyAlignment="1">
      <alignment horizontal="center" vertical="center"/>
    </xf>
    <xf numFmtId="0" fontId="0" fillId="3" borderId="29" xfId="0" applyFill="1" applyBorder="1" applyAlignment="1">
      <alignment horizontal="center" vertical="center"/>
    </xf>
    <xf numFmtId="0" fontId="0" fillId="3" borderId="30" xfId="0" applyFill="1" applyBorder="1" applyAlignment="1">
      <alignment horizontal="center" vertical="center" wrapText="1"/>
    </xf>
    <xf numFmtId="0" fontId="0" fillId="3" borderId="30" xfId="0" applyFill="1" applyBorder="1" applyAlignment="1">
      <alignment horizontal="center" vertical="center"/>
    </xf>
    <xf numFmtId="0" fontId="0" fillId="3" borderId="31" xfId="0" applyFill="1" applyBorder="1" applyAlignment="1">
      <alignment horizontal="center" vertical="center"/>
    </xf>
    <xf numFmtId="0" fontId="0" fillId="3" borderId="21" xfId="0" applyFill="1" applyBorder="1" applyAlignment="1">
      <alignment horizontal="center" vertical="center"/>
    </xf>
    <xf numFmtId="0" fontId="0" fillId="3" borderId="2" xfId="0" applyFill="1" applyBorder="1" applyAlignment="1">
      <alignment horizontal="center" vertical="center"/>
    </xf>
    <xf numFmtId="0" fontId="0" fillId="3" borderId="5" xfId="0" applyFill="1" applyBorder="1" applyAlignment="1">
      <alignment horizontal="center" vertical="center"/>
    </xf>
    <xf numFmtId="0" fontId="0" fillId="3" borderId="8" xfId="0" applyFill="1" applyBorder="1"/>
    <xf numFmtId="0" fontId="6" fillId="0" borderId="8" xfId="1" applyFont="1" applyBorder="1" applyAlignment="1">
      <alignment horizontal="center" vertical="center"/>
    </xf>
    <xf numFmtId="0" fontId="0" fillId="0" borderId="0" xfId="0" applyAlignment="1">
      <alignment horizontal="right"/>
    </xf>
    <xf numFmtId="0" fontId="0" fillId="0" borderId="2" xfId="0" applyBorder="1"/>
    <xf numFmtId="0" fontId="0" fillId="0" borderId="6" xfId="0" applyBorder="1" applyAlignment="1">
      <alignment horizontal="center"/>
    </xf>
    <xf numFmtId="0" fontId="9" fillId="0" borderId="36"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0" fillId="3" borderId="3" xfId="0" applyFill="1" applyBorder="1"/>
    <xf numFmtId="0" fontId="0" fillId="0" borderId="28" xfId="0" applyBorder="1" applyAlignment="1">
      <alignment horizontal="center" vertical="center"/>
    </xf>
    <xf numFmtId="0" fontId="0" fillId="0" borderId="26" xfId="0" applyBorder="1" applyAlignment="1">
      <alignment horizontal="center" vertical="center"/>
    </xf>
    <xf numFmtId="0" fontId="0" fillId="3" borderId="22" xfId="0" applyFill="1" applyBorder="1"/>
    <xf numFmtId="0" fontId="0" fillId="3" borderId="23" xfId="0" applyFill="1" applyBorder="1"/>
    <xf numFmtId="0" fontId="0" fillId="3" borderId="6" xfId="0" applyFill="1" applyBorder="1"/>
    <xf numFmtId="0" fontId="0" fillId="3" borderId="7" xfId="0" applyFill="1" applyBorder="1"/>
    <xf numFmtId="0" fontId="0" fillId="3" borderId="9" xfId="0" applyFill="1" applyBorder="1"/>
    <xf numFmtId="0" fontId="0" fillId="3" borderId="39" xfId="0" applyFill="1" applyBorder="1" applyAlignment="1">
      <alignment horizontal="center" vertical="center"/>
    </xf>
    <xf numFmtId="0" fontId="0" fillId="3" borderId="37" xfId="0" applyFill="1" applyBorder="1" applyAlignment="1">
      <alignment horizontal="center" vertical="center"/>
    </xf>
    <xf numFmtId="0" fontId="0" fillId="3" borderId="38" xfId="0" applyFill="1"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39"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3" xfId="0" applyBorder="1"/>
    <xf numFmtId="0" fontId="11" fillId="0" borderId="21" xfId="0" applyFont="1" applyBorder="1" applyAlignment="1">
      <alignment horizontal="centerContinuous"/>
    </xf>
    <xf numFmtId="0" fontId="11" fillId="0" borderId="23" xfId="0" applyFont="1" applyBorder="1" applyAlignment="1">
      <alignment horizontal="centerContinuous"/>
    </xf>
    <xf numFmtId="0" fontId="0" fillId="0" borderId="4" xfId="0" applyBorder="1"/>
    <xf numFmtId="0" fontId="0" fillId="0" borderId="5" xfId="0" applyBorder="1"/>
    <xf numFmtId="0" fontId="0" fillId="0" borderId="7" xfId="0" applyBorder="1"/>
    <xf numFmtId="0" fontId="11" fillId="3" borderId="21" xfId="0" applyFont="1" applyFill="1" applyBorder="1" applyAlignment="1">
      <alignment horizontal="centerContinuous"/>
    </xf>
    <xf numFmtId="0" fontId="11" fillId="3" borderId="23" xfId="0" applyFont="1" applyFill="1" applyBorder="1" applyAlignment="1">
      <alignment horizontal="centerContinuous"/>
    </xf>
    <xf numFmtId="0" fontId="0" fillId="3" borderId="11" xfId="0" applyFill="1" applyBorder="1"/>
    <xf numFmtId="0" fontId="0" fillId="3" borderId="34" xfId="0" applyFill="1" applyBorder="1"/>
    <xf numFmtId="0" fontId="11" fillId="0" borderId="21" xfId="0" applyFont="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0" fontId="0" fillId="0" borderId="6" xfId="0" applyBorder="1"/>
    <xf numFmtId="0" fontId="0" fillId="6" borderId="6" xfId="0" applyFill="1" applyBorder="1"/>
    <xf numFmtId="0" fontId="0" fillId="6" borderId="3" xfId="0" applyFill="1" applyBorder="1"/>
    <xf numFmtId="0" fontId="10" fillId="0" borderId="3" xfId="0" applyFont="1" applyBorder="1" applyAlignment="1">
      <alignment horizontal="center"/>
    </xf>
    <xf numFmtId="0" fontId="10" fillId="0" borderId="6" xfId="0" applyFont="1" applyBorder="1" applyAlignment="1">
      <alignment horizontal="center"/>
    </xf>
    <xf numFmtId="0" fontId="0" fillId="3" borderId="21" xfId="0" applyFill="1" applyBorder="1"/>
    <xf numFmtId="0" fontId="0" fillId="3" borderId="2" xfId="0" applyFill="1" applyBorder="1"/>
    <xf numFmtId="0" fontId="0" fillId="3" borderId="4" xfId="0" applyFill="1" applyBorder="1"/>
    <xf numFmtId="0" fontId="10" fillId="0" borderId="2" xfId="0" applyFont="1" applyBorder="1" applyAlignment="1">
      <alignment horizontal="center"/>
    </xf>
    <xf numFmtId="0" fontId="10" fillId="0" borderId="5" xfId="0" applyFont="1" applyBorder="1" applyAlignment="1">
      <alignment horizontal="center"/>
    </xf>
    <xf numFmtId="0" fontId="0" fillId="6" borderId="2" xfId="0" applyFill="1" applyBorder="1"/>
    <xf numFmtId="0" fontId="0" fillId="6" borderId="5" xfId="0" applyFill="1" applyBorder="1"/>
    <xf numFmtId="0" fontId="0" fillId="3" borderId="34" xfId="0" applyFill="1" applyBorder="1" applyAlignment="1">
      <alignment horizontal="center" vertical="center"/>
    </xf>
    <xf numFmtId="0" fontId="13" fillId="3" borderId="8" xfId="0" applyFont="1" applyFill="1" applyBorder="1"/>
    <xf numFmtId="0" fontId="0" fillId="7" borderId="9" xfId="0" applyFill="1" applyBorder="1" applyAlignment="1">
      <alignment horizontal="center" vertical="center"/>
    </xf>
    <xf numFmtId="0" fontId="0" fillId="7" borderId="10" xfId="0" applyFill="1" applyBorder="1" applyAlignment="1">
      <alignment horizontal="center" vertical="center"/>
    </xf>
    <xf numFmtId="0" fontId="0" fillId="7" borderId="10" xfId="0" applyFill="1" applyBorder="1"/>
    <xf numFmtId="0" fontId="0" fillId="7" borderId="11" xfId="0" applyFill="1" applyBorder="1"/>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0" fillId="3" borderId="10" xfId="0" applyFill="1" applyBorder="1"/>
    <xf numFmtId="0" fontId="0" fillId="3" borderId="11" xfId="0" applyFill="1" applyBorder="1" applyAlignment="1">
      <alignment horizontal="left"/>
    </xf>
    <xf numFmtId="0" fontId="13" fillId="0" borderId="0" xfId="0" applyFont="1"/>
    <xf numFmtId="0" fontId="0" fillId="0" borderId="0" xfId="0" applyAlignment="1">
      <alignment horizontal="left"/>
    </xf>
    <xf numFmtId="0" fontId="0" fillId="8" borderId="8" xfId="0" applyFill="1" applyBorder="1"/>
    <xf numFmtId="0" fontId="14" fillId="8" borderId="8" xfId="0" applyFont="1" applyFill="1" applyBorder="1"/>
    <xf numFmtId="0" fontId="0" fillId="7" borderId="8" xfId="0" applyFill="1" applyBorder="1" applyAlignment="1">
      <alignment horizontal="left" vertical="center"/>
    </xf>
    <xf numFmtId="0" fontId="0" fillId="7" borderId="8" xfId="0" applyFill="1" applyBorder="1" applyAlignment="1">
      <alignment horizontal="left"/>
    </xf>
    <xf numFmtId="0" fontId="0" fillId="0" borderId="8" xfId="0" applyBorder="1" applyAlignment="1">
      <alignment horizontal="center" vertical="center"/>
    </xf>
    <xf numFmtId="0" fontId="0" fillId="3" borderId="8" xfId="0" applyFill="1" applyBorder="1" applyAlignment="1">
      <alignment horizontal="center" vertical="center"/>
    </xf>
    <xf numFmtId="0" fontId="13" fillId="3" borderId="9" xfId="0" applyFont="1" applyFill="1" applyBorder="1"/>
    <xf numFmtId="164" fontId="0" fillId="3" borderId="11" xfId="0" applyNumberFormat="1" applyFill="1" applyBorder="1" applyAlignment="1">
      <alignment horizontal="center" vertical="center"/>
    </xf>
    <xf numFmtId="0" fontId="0" fillId="3" borderId="42" xfId="0" applyFill="1" applyBorder="1" applyAlignment="1">
      <alignment horizontal="center" vertical="center"/>
    </xf>
    <xf numFmtId="0" fontId="0" fillId="0" borderId="43" xfId="0" applyBorder="1" applyAlignment="1">
      <alignment horizontal="center" vertical="center"/>
    </xf>
    <xf numFmtId="0" fontId="0" fillId="0" borderId="8" xfId="0" applyBorder="1"/>
    <xf numFmtId="0" fontId="0" fillId="0" borderId="9" xfId="0" applyBorder="1" applyAlignment="1">
      <alignment horizontal="center" vertical="center"/>
    </xf>
    <xf numFmtId="0" fontId="0" fillId="0" borderId="34" xfId="0" applyBorder="1"/>
    <xf numFmtId="0" fontId="0" fillId="3" borderId="11" xfId="0" applyFill="1" applyBorder="1" applyAlignment="1">
      <alignment horizontal="center" vertical="center"/>
    </xf>
    <xf numFmtId="0" fontId="0" fillId="3" borderId="23" xfId="0" applyFill="1" applyBorder="1" applyAlignment="1">
      <alignment horizontal="center" vertical="center"/>
    </xf>
    <xf numFmtId="0" fontId="0" fillId="9" borderId="4" xfId="0" applyFill="1" applyBorder="1" applyAlignment="1">
      <alignment horizontal="center" vertical="center"/>
    </xf>
    <xf numFmtId="11" fontId="0" fillId="0" borderId="7" xfId="0" applyNumberFormat="1" applyBorder="1" applyAlignment="1">
      <alignment horizontal="center" vertical="center"/>
    </xf>
    <xf numFmtId="0" fontId="1" fillId="3" borderId="9" xfId="1" applyFill="1" applyBorder="1"/>
    <xf numFmtId="11" fontId="1" fillId="3" borderId="10" xfId="1" applyNumberFormat="1" applyFill="1" applyBorder="1"/>
    <xf numFmtId="0" fontId="1" fillId="3" borderId="10" xfId="1" applyFill="1" applyBorder="1" applyAlignment="1">
      <alignment horizontal="center"/>
    </xf>
    <xf numFmtId="0" fontId="1" fillId="3" borderId="10" xfId="1" applyFill="1" applyBorder="1"/>
    <xf numFmtId="0" fontId="1" fillId="3" borderId="11" xfId="1" applyFill="1" applyBorder="1" applyAlignment="1">
      <alignment horizontal="center" vertical="center"/>
    </xf>
    <xf numFmtId="0" fontId="1" fillId="9" borderId="3" xfId="1" applyFill="1" applyBorder="1" applyAlignment="1">
      <alignment horizontal="center" vertical="center"/>
    </xf>
    <xf numFmtId="0" fontId="1" fillId="9" borderId="4" xfId="1" applyFill="1" applyBorder="1" applyAlignment="1">
      <alignment horizontal="center" vertical="center"/>
    </xf>
    <xf numFmtId="0" fontId="0" fillId="9" borderId="3" xfId="0" applyFill="1" applyBorder="1" applyAlignment="1">
      <alignment horizontal="center" vertical="center"/>
    </xf>
    <xf numFmtId="0" fontId="0" fillId="9" borderId="3" xfId="0" applyFill="1" applyBorder="1"/>
    <xf numFmtId="0" fontId="0" fillId="9" borderId="4" xfId="0" applyFill="1" applyBorder="1"/>
    <xf numFmtId="0" fontId="1" fillId="9" borderId="6" xfId="1" applyFill="1" applyBorder="1" applyAlignment="1">
      <alignment horizontal="center" vertical="center"/>
    </xf>
    <xf numFmtId="0" fontId="1" fillId="9" borderId="27" xfId="1" applyFill="1" applyBorder="1" applyAlignment="1">
      <alignment horizontal="center" vertical="center"/>
    </xf>
    <xf numFmtId="0" fontId="1" fillId="9" borderId="28" xfId="1" applyFill="1" applyBorder="1" applyAlignment="1">
      <alignment horizontal="center" vertical="center"/>
    </xf>
    <xf numFmtId="0" fontId="2" fillId="0" borderId="31" xfId="0" applyFont="1" applyBorder="1" applyAlignment="1">
      <alignment horizontal="center" vertical="center"/>
    </xf>
    <xf numFmtId="1" fontId="0" fillId="3" borderId="46" xfId="0" applyNumberFormat="1" applyFill="1" applyBorder="1" applyAlignment="1">
      <alignment horizontal="center" vertical="center"/>
    </xf>
    <xf numFmtId="0" fontId="0" fillId="3" borderId="47" xfId="0" applyFill="1" applyBorder="1" applyAlignment="1">
      <alignment horizontal="center" vertical="center"/>
    </xf>
    <xf numFmtId="0" fontId="0" fillId="9" borderId="47" xfId="0" applyFill="1" applyBorder="1"/>
    <xf numFmtId="0" fontId="2" fillId="0" borderId="1" xfId="0" applyFont="1" applyBorder="1" applyAlignment="1">
      <alignment horizontal="center" vertical="center"/>
    </xf>
    <xf numFmtId="0" fontId="0" fillId="3" borderId="34" xfId="0" applyFill="1" applyBorder="1" applyAlignment="1">
      <alignment horizontal="right"/>
    </xf>
    <xf numFmtId="0" fontId="0" fillId="3" borderId="9" xfId="0" applyFill="1" applyBorder="1" applyAlignment="1">
      <alignment horizontal="right"/>
    </xf>
    <xf numFmtId="0" fontId="6" fillId="3" borderId="11" xfId="0" applyFont="1" applyFill="1" applyBorder="1"/>
    <xf numFmtId="0" fontId="11" fillId="0" borderId="0" xfId="0" applyFont="1" applyAlignment="1">
      <alignment horizontal="center"/>
    </xf>
    <xf numFmtId="0" fontId="0" fillId="0" borderId="0" xfId="0" applyAlignment="1">
      <alignment horizont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0" fillId="12" borderId="40" xfId="0" applyFill="1" applyBorder="1" applyAlignment="1">
      <alignment horizontal="center" vertical="center"/>
    </xf>
    <xf numFmtId="0" fontId="0" fillId="13" borderId="24" xfId="0" applyFill="1" applyBorder="1" applyAlignment="1">
      <alignment horizontal="center" vertical="center"/>
    </xf>
    <xf numFmtId="0" fontId="0" fillId="10" borderId="24" xfId="0" applyFill="1" applyBorder="1" applyAlignment="1">
      <alignment horizontal="center" vertical="center"/>
    </xf>
    <xf numFmtId="0" fontId="0" fillId="11" borderId="24" xfId="0" applyFill="1" applyBorder="1" applyAlignment="1">
      <alignment horizontal="center" vertical="center"/>
    </xf>
    <xf numFmtId="0" fontId="0" fillId="14" borderId="24" xfId="0" applyFill="1" applyBorder="1" applyAlignment="1">
      <alignment horizontal="center" vertical="center"/>
    </xf>
    <xf numFmtId="0" fontId="0" fillId="6" borderId="24" xfId="0" applyFill="1" applyBorder="1" applyAlignment="1">
      <alignment horizontal="center" vertical="center"/>
    </xf>
    <xf numFmtId="0" fontId="0" fillId="15" borderId="24" xfId="0" applyFill="1" applyBorder="1" applyAlignment="1">
      <alignment horizontal="center" vertical="center"/>
    </xf>
    <xf numFmtId="0" fontId="0" fillId="16" borderId="24" xfId="0" applyFill="1" applyBorder="1" applyAlignment="1">
      <alignment horizontal="center" vertical="center"/>
    </xf>
    <xf numFmtId="0" fontId="0" fillId="12" borderId="24" xfId="0" applyFill="1" applyBorder="1" applyAlignment="1">
      <alignment horizontal="center" vertical="center"/>
    </xf>
    <xf numFmtId="0" fontId="0" fillId="7" borderId="24" xfId="0" applyFill="1" applyBorder="1" applyAlignment="1">
      <alignment horizontal="center" vertical="center"/>
    </xf>
    <xf numFmtId="0" fontId="0" fillId="7" borderId="41" xfId="0" applyFill="1" applyBorder="1" applyAlignment="1">
      <alignment horizontal="center" vertical="center"/>
    </xf>
    <xf numFmtId="0" fontId="2" fillId="0" borderId="50" xfId="0" applyFont="1" applyBorder="1" applyAlignment="1">
      <alignment horizontal="center" vertical="center"/>
    </xf>
    <xf numFmtId="0" fontId="2" fillId="0" borderId="54" xfId="0" applyFont="1" applyBorder="1" applyAlignment="1">
      <alignment horizontal="center" vertical="center"/>
    </xf>
    <xf numFmtId="0" fontId="2" fillId="0" borderId="34" xfId="0" applyFont="1" applyBorder="1" applyAlignment="1">
      <alignment horizontal="center" vertical="center"/>
    </xf>
    <xf numFmtId="0" fontId="2" fillId="0" borderId="14" xfId="0" applyFont="1" applyBorder="1" applyAlignment="1">
      <alignment horizontal="center" vertical="center"/>
    </xf>
    <xf numFmtId="0" fontId="0" fillId="0" borderId="42" xfId="0" applyBorder="1" applyAlignment="1">
      <alignment horizontal="center" vertical="center"/>
    </xf>
    <xf numFmtId="0" fontId="0" fillId="3" borderId="13" xfId="0" applyFill="1" applyBorder="1"/>
    <xf numFmtId="165" fontId="2" fillId="3" borderId="33" xfId="0" applyNumberFormat="1" applyFont="1" applyFill="1" applyBorder="1" applyAlignment="1">
      <alignment horizontal="center" vertical="center"/>
    </xf>
    <xf numFmtId="1" fontId="2" fillId="3" borderId="55" xfId="0" applyNumberFormat="1" applyFont="1" applyFill="1" applyBorder="1" applyAlignment="1">
      <alignment horizontal="center" vertical="center"/>
    </xf>
    <xf numFmtId="0" fontId="1" fillId="9" borderId="2" xfId="1" applyFill="1" applyBorder="1" applyAlignment="1">
      <alignment horizontal="center" vertical="center"/>
    </xf>
    <xf numFmtId="0" fontId="1" fillId="9" borderId="5" xfId="1" applyFill="1" applyBorder="1" applyAlignment="1">
      <alignment horizontal="center" vertical="center"/>
    </xf>
    <xf numFmtId="0" fontId="0" fillId="9" borderId="6" xfId="0" applyFill="1" applyBorder="1" applyAlignment="1">
      <alignment horizontal="center" vertical="center"/>
    </xf>
    <xf numFmtId="0" fontId="0" fillId="9" borderId="6" xfId="0" applyFill="1" applyBorder="1"/>
    <xf numFmtId="0" fontId="0" fillId="9" borderId="7" xfId="0" applyFill="1" applyBorder="1"/>
    <xf numFmtId="0" fontId="6" fillId="0" borderId="0" xfId="0" applyFont="1"/>
    <xf numFmtId="0" fontId="17" fillId="0" borderId="23" xfId="0" applyFont="1" applyBorder="1" applyAlignment="1">
      <alignment horizontal="center" vertical="center"/>
    </xf>
    <xf numFmtId="0" fontId="0" fillId="3" borderId="5" xfId="0" applyFill="1" applyBorder="1"/>
    <xf numFmtId="1" fontId="0" fillId="3" borderId="6" xfId="0" applyNumberFormat="1" applyFill="1" applyBorder="1"/>
    <xf numFmtId="165" fontId="0" fillId="3" borderId="6" xfId="0" applyNumberFormat="1" applyFill="1" applyBorder="1"/>
    <xf numFmtId="0" fontId="0" fillId="0" borderId="56" xfId="0" applyBorder="1"/>
    <xf numFmtId="0" fontId="0" fillId="0" borderId="44" xfId="0" applyBorder="1"/>
    <xf numFmtId="0" fontId="0" fillId="0" borderId="45" xfId="0" applyBorder="1"/>
    <xf numFmtId="1" fontId="0" fillId="3" borderId="22" xfId="0" applyNumberFormat="1" applyFill="1" applyBorder="1"/>
    <xf numFmtId="165" fontId="0" fillId="3" borderId="22" xfId="0" applyNumberFormat="1" applyFill="1" applyBorder="1"/>
    <xf numFmtId="0" fontId="2" fillId="0" borderId="51" xfId="0" applyFont="1" applyBorder="1" applyAlignment="1">
      <alignment horizontal="center" vertical="center"/>
    </xf>
    <xf numFmtId="0" fontId="1" fillId="9" borderId="26" xfId="1" applyFill="1" applyBorder="1" applyAlignment="1">
      <alignment horizontal="center" vertical="center"/>
    </xf>
    <xf numFmtId="0" fontId="0" fillId="9" borderId="27" xfId="0" applyFill="1" applyBorder="1"/>
    <xf numFmtId="0" fontId="1" fillId="9" borderId="21" xfId="1" applyFill="1" applyBorder="1" applyAlignment="1">
      <alignment horizontal="center" vertical="center"/>
    </xf>
    <xf numFmtId="0" fontId="1" fillId="9" borderId="22" xfId="1" applyFill="1" applyBorder="1" applyAlignment="1">
      <alignment horizontal="center" vertical="center"/>
    </xf>
    <xf numFmtId="0" fontId="0" fillId="0" borderId="22" xfId="0" applyBorder="1" applyAlignment="1">
      <alignment horizontal="center"/>
    </xf>
    <xf numFmtId="0" fontId="9" fillId="0" borderId="22" xfId="0" applyFont="1" applyBorder="1" applyAlignment="1">
      <alignment horizontal="center" vertical="center"/>
    </xf>
    <xf numFmtId="1" fontId="0" fillId="3" borderId="57" xfId="0" applyNumberFormat="1" applyFill="1" applyBorder="1" applyAlignment="1">
      <alignment horizontal="center" vertical="center"/>
    </xf>
    <xf numFmtId="0" fontId="1" fillId="9" borderId="23" xfId="1" applyFill="1" applyBorder="1" applyAlignment="1">
      <alignment horizontal="center" vertical="center"/>
    </xf>
    <xf numFmtId="0" fontId="0" fillId="9" borderId="48" xfId="0" applyFill="1" applyBorder="1"/>
    <xf numFmtId="0" fontId="17" fillId="0" borderId="0" xfId="0" applyFont="1" applyAlignment="1">
      <alignment horizontal="center" vertical="center"/>
    </xf>
    <xf numFmtId="165" fontId="2" fillId="0" borderId="0" xfId="0" applyNumberFormat="1" applyFont="1" applyAlignment="1">
      <alignment horizontal="center" vertical="center"/>
    </xf>
    <xf numFmtId="1" fontId="2" fillId="0" borderId="0" xfId="0" applyNumberFormat="1" applyFont="1" applyAlignment="1">
      <alignment horizontal="center" vertical="center"/>
    </xf>
    <xf numFmtId="0" fontId="0" fillId="9" borderId="49" xfId="0" applyFill="1" applyBorder="1" applyAlignment="1">
      <alignment horizontal="center" vertical="center"/>
    </xf>
    <xf numFmtId="0" fontId="1" fillId="9" borderId="58" xfId="1" applyFill="1" applyBorder="1" applyAlignment="1">
      <alignment horizontal="center" vertical="center"/>
    </xf>
    <xf numFmtId="1" fontId="0" fillId="3" borderId="11" xfId="0" applyNumberFormat="1" applyFill="1" applyBorder="1" applyAlignment="1">
      <alignment horizontal="center" vertical="center"/>
    </xf>
    <xf numFmtId="0" fontId="12" fillId="9" borderId="3" xfId="0" applyFont="1" applyFill="1" applyBorder="1" applyAlignment="1">
      <alignment horizontal="center" vertical="center"/>
    </xf>
    <xf numFmtId="0" fontId="6" fillId="3" borderId="11" xfId="0" applyFont="1" applyFill="1" applyBorder="1" applyAlignment="1">
      <alignment horizontal="center" vertical="center"/>
    </xf>
    <xf numFmtId="0" fontId="0" fillId="0" borderId="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5" fillId="0" borderId="13" xfId="0" applyFont="1" applyBorder="1" applyAlignment="1">
      <alignment horizontal="center" wrapText="1"/>
    </xf>
    <xf numFmtId="0" fontId="0" fillId="0" borderId="12"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0" xfId="0"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0" fillId="3" borderId="9" xfId="0" applyFill="1" applyBorder="1" applyAlignment="1">
      <alignment horizontal="center"/>
    </xf>
    <xf numFmtId="0" fontId="0" fillId="3" borderId="10" xfId="0" applyFill="1" applyBorder="1" applyAlignment="1">
      <alignment horizontal="center"/>
    </xf>
    <xf numFmtId="0" fontId="0" fillId="3" borderId="11" xfId="0" applyFill="1"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24" xfId="0" applyBorder="1" applyAlignment="1">
      <alignment horizontal="center" vertical="center"/>
    </xf>
    <xf numFmtId="0" fontId="0" fillId="0" borderId="20" xfId="0" applyBorder="1" applyAlignment="1">
      <alignment horizontal="center" vertical="center"/>
    </xf>
    <xf numFmtId="0" fontId="0" fillId="0" borderId="25" xfId="0" applyBorder="1" applyAlignment="1">
      <alignment horizontal="center" vertical="center"/>
    </xf>
    <xf numFmtId="0" fontId="0" fillId="3" borderId="13" xfId="0" applyFill="1" applyBorder="1" applyAlignment="1">
      <alignment horizontal="center" vertical="center" wrapText="1"/>
    </xf>
    <xf numFmtId="0" fontId="0" fillId="3" borderId="12" xfId="0" applyFill="1" applyBorder="1" applyAlignment="1">
      <alignment horizontal="center" vertical="center"/>
    </xf>
    <xf numFmtId="0" fontId="0" fillId="3" borderId="14" xfId="0" applyFill="1" applyBorder="1" applyAlignment="1">
      <alignment horizontal="center" vertical="center"/>
    </xf>
    <xf numFmtId="0" fontId="0" fillId="3" borderId="15" xfId="0" applyFill="1" applyBorder="1" applyAlignment="1">
      <alignment horizontal="center" vertical="center"/>
    </xf>
    <xf numFmtId="0" fontId="0" fillId="3" borderId="0" xfId="0" applyFill="1" applyAlignment="1">
      <alignment horizontal="center" vertical="center"/>
    </xf>
    <xf numFmtId="0" fontId="0" fillId="3" borderId="16" xfId="0"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0" fillId="3" borderId="19" xfId="0" applyFill="1" applyBorder="1" applyAlignment="1">
      <alignment horizontal="center" vertical="center"/>
    </xf>
    <xf numFmtId="0" fontId="0" fillId="3" borderId="9" xfId="0" applyFill="1" applyBorder="1" applyAlignment="1">
      <alignment horizontal="center" wrapText="1"/>
    </xf>
    <xf numFmtId="0" fontId="0" fillId="3" borderId="12" xfId="0" applyFill="1" applyBorder="1" applyAlignment="1">
      <alignment horizontal="center"/>
    </xf>
    <xf numFmtId="0" fontId="0" fillId="3" borderId="14" xfId="0" applyFill="1" applyBorder="1" applyAlignment="1">
      <alignment horizontal="center"/>
    </xf>
    <xf numFmtId="0" fontId="0" fillId="7" borderId="10" xfId="0" applyFill="1" applyBorder="1" applyAlignment="1">
      <alignment horizontal="left"/>
    </xf>
    <xf numFmtId="0" fontId="0" fillId="7" borderId="11" xfId="0" applyFill="1" applyBorder="1" applyAlignment="1">
      <alignment horizontal="left"/>
    </xf>
    <xf numFmtId="0" fontId="0" fillId="3" borderId="10" xfId="0" applyFill="1" applyBorder="1" applyAlignment="1">
      <alignment horizontal="left"/>
    </xf>
    <xf numFmtId="0" fontId="0" fillId="3" borderId="11" xfId="0" applyFill="1" applyBorder="1" applyAlignment="1">
      <alignment horizontal="left"/>
    </xf>
    <xf numFmtId="0" fontId="0" fillId="3" borderId="34" xfId="0" applyFill="1" applyBorder="1" applyAlignment="1">
      <alignment horizontal="center" vertical="center"/>
    </xf>
    <xf numFmtId="0" fontId="0" fillId="3" borderId="35" xfId="0" applyFill="1" applyBorder="1" applyAlignment="1">
      <alignment horizontal="center" vertical="center"/>
    </xf>
    <xf numFmtId="0" fontId="0" fillId="3" borderId="13" xfId="0" applyFill="1" applyBorder="1" applyAlignment="1">
      <alignment horizontal="center" vertical="center"/>
    </xf>
    <xf numFmtId="0" fontId="17" fillId="3" borderId="9" xfId="0" applyFont="1" applyFill="1" applyBorder="1" applyAlignment="1">
      <alignment horizontal="center"/>
    </xf>
    <xf numFmtId="0" fontId="17" fillId="3" borderId="10" xfId="0" applyFont="1" applyFill="1" applyBorder="1" applyAlignment="1">
      <alignment horizontal="center"/>
    </xf>
    <xf numFmtId="0" fontId="17" fillId="3" borderId="11" xfId="0" applyFont="1" applyFill="1" applyBorder="1" applyAlignment="1">
      <alignment horizontal="center"/>
    </xf>
    <xf numFmtId="0" fontId="0" fillId="3" borderId="13" xfId="0" applyFill="1" applyBorder="1" applyAlignment="1">
      <alignment horizontal="center" wrapText="1"/>
    </xf>
    <xf numFmtId="0" fontId="0" fillId="3" borderId="15" xfId="0" applyFill="1" applyBorder="1" applyAlignment="1">
      <alignment horizontal="center"/>
    </xf>
    <xf numFmtId="0" fontId="0" fillId="3" borderId="0" xfId="0" applyFill="1" applyAlignment="1">
      <alignment horizont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8" borderId="9" xfId="0" applyFill="1" applyBorder="1" applyAlignment="1">
      <alignment horizontal="center"/>
    </xf>
    <xf numFmtId="0" fontId="0" fillId="8" borderId="10" xfId="0" applyFill="1" applyBorder="1" applyAlignment="1">
      <alignment horizontal="center"/>
    </xf>
    <xf numFmtId="0" fontId="0" fillId="8" borderId="11" xfId="0" applyFill="1" applyBorder="1" applyAlignment="1">
      <alignment horizontal="center"/>
    </xf>
    <xf numFmtId="0" fontId="16" fillId="3" borderId="9" xfId="0" applyFont="1" applyFill="1" applyBorder="1" applyAlignment="1">
      <alignment horizontal="center" vertical="center"/>
    </xf>
    <xf numFmtId="0" fontId="15" fillId="3" borderId="11" xfId="0" applyFont="1" applyFill="1" applyBorder="1" applyAlignment="1">
      <alignment horizontal="center" vertical="center"/>
    </xf>
    <xf numFmtId="164" fontId="0" fillId="3" borderId="10" xfId="0" applyNumberFormat="1" applyFill="1" applyBorder="1" applyAlignment="1">
      <alignment horizontal="center" vertical="center"/>
    </xf>
    <xf numFmtId="164" fontId="0" fillId="3" borderId="11" xfId="0" applyNumberFormat="1" applyFill="1" applyBorder="1" applyAlignment="1">
      <alignment horizontal="center" vertical="center"/>
    </xf>
    <xf numFmtId="0" fontId="0" fillId="3" borderId="12" xfId="0" applyFill="1" applyBorder="1" applyAlignment="1">
      <alignment horizontal="center" vertical="center" wrapText="1"/>
    </xf>
    <xf numFmtId="0" fontId="0" fillId="3" borderId="14" xfId="0" applyFill="1" applyBorder="1" applyAlignment="1">
      <alignment horizontal="center" vertical="center" wrapText="1"/>
    </xf>
    <xf numFmtId="0" fontId="0" fillId="3" borderId="15" xfId="0" applyFill="1" applyBorder="1" applyAlignment="1">
      <alignment horizontal="center" vertical="center" wrapText="1"/>
    </xf>
    <xf numFmtId="0" fontId="0" fillId="3" borderId="0" xfId="0" applyFill="1" applyAlignment="1">
      <alignment horizontal="center" vertical="center" wrapText="1"/>
    </xf>
    <xf numFmtId="0" fontId="0" fillId="3" borderId="16" xfId="0" applyFill="1" applyBorder="1" applyAlignment="1">
      <alignment horizontal="center" vertical="center" wrapText="1"/>
    </xf>
    <xf numFmtId="0" fontId="0" fillId="3" borderId="17" xfId="0" applyFill="1" applyBorder="1" applyAlignment="1">
      <alignment horizontal="center" vertical="center" wrapText="1"/>
    </xf>
    <xf numFmtId="0" fontId="0" fillId="3" borderId="18" xfId="0" applyFill="1" applyBorder="1" applyAlignment="1">
      <alignment horizontal="center" vertical="center" wrapText="1"/>
    </xf>
    <xf numFmtId="0" fontId="0" fillId="3" borderId="19" xfId="0" applyFill="1" applyBorder="1" applyAlignment="1">
      <alignment horizontal="center" vertical="center" wrapText="1"/>
    </xf>
    <xf numFmtId="0" fontId="0" fillId="3" borderId="9" xfId="0" applyFill="1" applyBorder="1" applyAlignment="1">
      <alignment horizontal="center" vertical="center"/>
    </xf>
    <xf numFmtId="0" fontId="0" fillId="3" borderId="11" xfId="0"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18" fillId="0" borderId="17" xfId="0" applyFont="1" applyBorder="1" applyAlignment="1">
      <alignment horizontal="center"/>
    </xf>
    <xf numFmtId="0" fontId="18" fillId="0" borderId="18" xfId="0" applyFont="1" applyBorder="1" applyAlignment="1">
      <alignment horizontal="center"/>
    </xf>
    <xf numFmtId="0" fontId="18" fillId="0" borderId="19" xfId="0" applyFont="1" applyBorder="1" applyAlignment="1">
      <alignment horizontal="center"/>
    </xf>
    <xf numFmtId="0" fontId="18" fillId="0" borderId="9" xfId="0" applyFont="1" applyBorder="1" applyAlignment="1">
      <alignment horizontal="center"/>
    </xf>
    <xf numFmtId="0" fontId="18" fillId="0" borderId="10" xfId="0" applyFont="1" applyBorder="1" applyAlignment="1">
      <alignment horizontal="center"/>
    </xf>
    <xf numFmtId="0" fontId="18" fillId="0" borderId="11" xfId="0" applyFont="1" applyBorder="1" applyAlignment="1">
      <alignment horizontal="center"/>
    </xf>
    <xf numFmtId="0" fontId="11" fillId="11" borderId="12" xfId="0" applyFont="1" applyFill="1" applyBorder="1" applyAlignment="1">
      <alignment horizontal="center"/>
    </xf>
    <xf numFmtId="0" fontId="11" fillId="11" borderId="0" xfId="0" applyFont="1" applyFill="1" applyAlignment="1">
      <alignment horizontal="center"/>
    </xf>
    <xf numFmtId="0" fontId="11" fillId="11" borderId="18" xfId="0" applyFont="1" applyFill="1" applyBorder="1" applyAlignment="1">
      <alignment horizontal="center"/>
    </xf>
    <xf numFmtId="0" fontId="20" fillId="3" borderId="13" xfId="0" applyFont="1" applyFill="1" applyBorder="1" applyAlignment="1">
      <alignment horizontal="center" vertical="center"/>
    </xf>
    <xf numFmtId="0" fontId="20" fillId="3" borderId="12" xfId="0" applyFont="1" applyFill="1" applyBorder="1" applyAlignment="1">
      <alignment horizontal="center" vertical="center"/>
    </xf>
    <xf numFmtId="0" fontId="20" fillId="3" borderId="14" xfId="0" applyFont="1" applyFill="1" applyBorder="1" applyAlignment="1">
      <alignment horizontal="center" vertical="center"/>
    </xf>
    <xf numFmtId="0" fontId="20" fillId="3" borderId="15" xfId="0" applyFont="1" applyFill="1" applyBorder="1" applyAlignment="1">
      <alignment horizontal="center" vertical="center"/>
    </xf>
    <xf numFmtId="0" fontId="20" fillId="3" borderId="0" xfId="0" applyFont="1" applyFill="1" applyAlignment="1">
      <alignment horizontal="center" vertical="center"/>
    </xf>
    <xf numFmtId="0" fontId="20" fillId="3" borderId="16" xfId="0" applyFont="1" applyFill="1" applyBorder="1" applyAlignment="1">
      <alignment horizontal="center" vertical="center"/>
    </xf>
    <xf numFmtId="0" fontId="20" fillId="3" borderId="17" xfId="0" applyFont="1" applyFill="1" applyBorder="1" applyAlignment="1">
      <alignment horizontal="center" vertical="center"/>
    </xf>
    <xf numFmtId="0" fontId="20" fillId="3" borderId="18" xfId="0" applyFont="1" applyFill="1" applyBorder="1" applyAlignment="1">
      <alignment horizontal="center" vertical="center"/>
    </xf>
    <xf numFmtId="0" fontId="20" fillId="3" borderId="19" xfId="0" applyFont="1" applyFill="1" applyBorder="1" applyAlignment="1">
      <alignment horizontal="center" vertical="center"/>
    </xf>
    <xf numFmtId="0" fontId="21" fillId="3" borderId="13" xfId="0" applyFont="1" applyFill="1" applyBorder="1" applyAlignment="1">
      <alignment horizontal="center" vertical="center" wrapText="1"/>
    </xf>
    <xf numFmtId="0" fontId="21" fillId="3" borderId="12" xfId="0" applyFont="1" applyFill="1" applyBorder="1" applyAlignment="1">
      <alignment horizontal="center" vertical="center"/>
    </xf>
    <xf numFmtId="0" fontId="21" fillId="3" borderId="14" xfId="0" applyFont="1" applyFill="1" applyBorder="1" applyAlignment="1">
      <alignment horizontal="center" vertical="center"/>
    </xf>
    <xf numFmtId="0" fontId="21" fillId="3" borderId="15" xfId="0" applyFont="1" applyFill="1" applyBorder="1" applyAlignment="1">
      <alignment horizontal="center" vertical="center"/>
    </xf>
    <xf numFmtId="0" fontId="21" fillId="3" borderId="0" xfId="0" applyFont="1" applyFill="1" applyAlignment="1">
      <alignment horizontal="center" vertical="center"/>
    </xf>
    <xf numFmtId="0" fontId="21" fillId="3" borderId="16" xfId="0" applyFont="1" applyFill="1" applyBorder="1" applyAlignment="1">
      <alignment horizontal="center" vertical="center"/>
    </xf>
    <xf numFmtId="0" fontId="21" fillId="3" borderId="17" xfId="0" applyFont="1" applyFill="1" applyBorder="1" applyAlignment="1">
      <alignment horizontal="center" vertical="center"/>
    </xf>
    <xf numFmtId="0" fontId="21" fillId="3" borderId="18" xfId="0" applyFont="1" applyFill="1" applyBorder="1" applyAlignment="1">
      <alignment horizontal="center" vertical="center"/>
    </xf>
    <xf numFmtId="0" fontId="21" fillId="3" borderId="19" xfId="0" applyFont="1" applyFill="1" applyBorder="1" applyAlignment="1">
      <alignment horizontal="center" vertical="center"/>
    </xf>
    <xf numFmtId="0" fontId="4" fillId="3" borderId="13" xfId="0" applyFont="1" applyFill="1" applyBorder="1" applyAlignment="1">
      <alignment horizontal="center" vertical="center" wrapText="1"/>
    </xf>
  </cellXfs>
  <cellStyles count="2">
    <cellStyle name="Normálna" xfId="0" builtinId="0"/>
    <cellStyle name="Normálna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t1  Residual Plot</a:t>
            </a:r>
          </a:p>
        </c:rich>
      </c:tx>
      <c:layout/>
      <c:overlay val="0"/>
    </c:title>
    <c:autoTitleDeleted val="0"/>
    <c:plotArea>
      <c:layout/>
      <c:scatterChart>
        <c:scatterStyle val="lineMarker"/>
        <c:varyColors val="0"/>
        <c:ser>
          <c:idx val="0"/>
          <c:order val="0"/>
          <c:spPr>
            <a:ln w="38100">
              <a:noFill/>
            </a:ln>
          </c:spPr>
          <c:xVal>
            <c:numRef>
              <c:f>'Uloha 9-12'!$B$161:$B$176</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xVal>
          <c:yVal>
            <c:numRef>
              <c:f>'Uloha 9-12'!$L$187:$L$202</c:f>
              <c:numCache>
                <c:formatCode>General</c:formatCode>
                <c:ptCount val="16"/>
                <c:pt idx="0">
                  <c:v>0.25</c:v>
                </c:pt>
                <c:pt idx="1">
                  <c:v>-0.75</c:v>
                </c:pt>
                <c:pt idx="2">
                  <c:v>0.75</c:v>
                </c:pt>
                <c:pt idx="3">
                  <c:v>-0.25</c:v>
                </c:pt>
                <c:pt idx="4">
                  <c:v>2</c:v>
                </c:pt>
                <c:pt idx="5">
                  <c:v>0</c:v>
                </c:pt>
                <c:pt idx="6">
                  <c:v>0.5</c:v>
                </c:pt>
                <c:pt idx="7">
                  <c:v>-0.5</c:v>
                </c:pt>
                <c:pt idx="8">
                  <c:v>0.25</c:v>
                </c:pt>
                <c:pt idx="9">
                  <c:v>0.25</c:v>
                </c:pt>
                <c:pt idx="10">
                  <c:v>-1.25</c:v>
                </c:pt>
                <c:pt idx="11">
                  <c:v>0.75</c:v>
                </c:pt>
                <c:pt idx="12">
                  <c:v>-2</c:v>
                </c:pt>
                <c:pt idx="13">
                  <c:v>0</c:v>
                </c:pt>
                <c:pt idx="14">
                  <c:v>-0.5</c:v>
                </c:pt>
                <c:pt idx="15">
                  <c:v>0.5</c:v>
                </c:pt>
              </c:numCache>
            </c:numRef>
          </c:yVal>
          <c:smooth val="0"/>
          <c:extLst>
            <c:ext xmlns:c16="http://schemas.microsoft.com/office/drawing/2014/chart" uri="{C3380CC4-5D6E-409C-BE32-E72D297353CC}">
              <c16:uniqueId val="{00000001-8732-4A2C-9517-C663452D4A07}"/>
            </c:ext>
          </c:extLst>
        </c:ser>
        <c:dLbls>
          <c:showLegendKey val="0"/>
          <c:showVal val="0"/>
          <c:showCatName val="0"/>
          <c:showSerName val="0"/>
          <c:showPercent val="0"/>
          <c:showBubbleSize val="0"/>
        </c:dLbls>
        <c:axId val="1635369424"/>
        <c:axId val="1635370384"/>
      </c:scatterChart>
      <c:valAx>
        <c:axId val="1635369424"/>
        <c:scaling>
          <c:orientation val="minMax"/>
        </c:scaling>
        <c:delete val="0"/>
        <c:axPos val="b"/>
        <c:title>
          <c:tx>
            <c:rich>
              <a:bodyPr/>
              <a:lstStyle/>
              <a:p>
                <a:pPr>
                  <a:defRPr/>
                </a:pPr>
                <a:r>
                  <a:rPr lang="sk-SK"/>
                  <a:t>X Variable 1</a:t>
                </a:r>
              </a:p>
            </c:rich>
          </c:tx>
          <c:layout/>
          <c:overlay val="0"/>
        </c:title>
        <c:numFmt formatCode="General" sourceLinked="1"/>
        <c:majorTickMark val="out"/>
        <c:minorTickMark val="none"/>
        <c:tickLblPos val="nextTo"/>
        <c:crossAx val="1635370384"/>
        <c:crosses val="autoZero"/>
        <c:crossBetween val="midCat"/>
      </c:valAx>
      <c:valAx>
        <c:axId val="1635370384"/>
        <c:scaling>
          <c:orientation val="minMax"/>
        </c:scaling>
        <c:delete val="0"/>
        <c:axPos val="l"/>
        <c:title>
          <c:tx>
            <c:rich>
              <a:bodyPr/>
              <a:lstStyle/>
              <a:p>
                <a:pPr>
                  <a:defRPr/>
                </a:pPr>
                <a:r>
                  <a:rPr lang="sk-SK"/>
                  <a:t>Residuals</a:t>
                </a:r>
              </a:p>
            </c:rich>
          </c:tx>
          <c:layout/>
          <c:overlay val="0"/>
        </c:title>
        <c:numFmt formatCode="General" sourceLinked="1"/>
        <c:majorTickMark val="out"/>
        <c:minorTickMark val="none"/>
        <c:tickLblPos val="nextTo"/>
        <c:crossAx val="1635369424"/>
        <c:crosses val="autoZero"/>
        <c:crossBetween val="midCat"/>
      </c:valAx>
    </c:plotArea>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t2  Residual Plot</a:t>
            </a:r>
          </a:p>
        </c:rich>
      </c:tx>
      <c:layout/>
      <c:overlay val="0"/>
    </c:title>
    <c:autoTitleDeleted val="0"/>
    <c:plotArea>
      <c:layout/>
      <c:scatterChart>
        <c:scatterStyle val="lineMarker"/>
        <c:varyColors val="0"/>
        <c:ser>
          <c:idx val="0"/>
          <c:order val="0"/>
          <c:spPr>
            <a:ln w="38100">
              <a:noFill/>
            </a:ln>
          </c:spPr>
          <c:xVal>
            <c:numRef>
              <c:f>'Uloha 9-12'!$C$161:$C$176</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xVal>
          <c:yVal>
            <c:numRef>
              <c:f>'Uloha 9-12'!$L$187:$L$202</c:f>
              <c:numCache>
                <c:formatCode>General</c:formatCode>
                <c:ptCount val="16"/>
                <c:pt idx="0">
                  <c:v>0.25</c:v>
                </c:pt>
                <c:pt idx="1">
                  <c:v>-0.75</c:v>
                </c:pt>
                <c:pt idx="2">
                  <c:v>0.75</c:v>
                </c:pt>
                <c:pt idx="3">
                  <c:v>-0.25</c:v>
                </c:pt>
                <c:pt idx="4">
                  <c:v>2</c:v>
                </c:pt>
                <c:pt idx="5">
                  <c:v>0</c:v>
                </c:pt>
                <c:pt idx="6">
                  <c:v>0.5</c:v>
                </c:pt>
                <c:pt idx="7">
                  <c:v>-0.5</c:v>
                </c:pt>
                <c:pt idx="8">
                  <c:v>0.25</c:v>
                </c:pt>
                <c:pt idx="9">
                  <c:v>0.25</c:v>
                </c:pt>
                <c:pt idx="10">
                  <c:v>-1.25</c:v>
                </c:pt>
                <c:pt idx="11">
                  <c:v>0.75</c:v>
                </c:pt>
                <c:pt idx="12">
                  <c:v>-2</c:v>
                </c:pt>
                <c:pt idx="13">
                  <c:v>0</c:v>
                </c:pt>
                <c:pt idx="14">
                  <c:v>-0.5</c:v>
                </c:pt>
                <c:pt idx="15">
                  <c:v>0.5</c:v>
                </c:pt>
              </c:numCache>
            </c:numRef>
          </c:yVal>
          <c:smooth val="0"/>
          <c:extLst>
            <c:ext xmlns:c16="http://schemas.microsoft.com/office/drawing/2014/chart" uri="{C3380CC4-5D6E-409C-BE32-E72D297353CC}">
              <c16:uniqueId val="{00000001-ACAF-465A-ACA7-A959B8FEF30E}"/>
            </c:ext>
          </c:extLst>
        </c:ser>
        <c:dLbls>
          <c:showLegendKey val="0"/>
          <c:showVal val="0"/>
          <c:showCatName val="0"/>
          <c:showSerName val="0"/>
          <c:showPercent val="0"/>
          <c:showBubbleSize val="0"/>
        </c:dLbls>
        <c:axId val="1635244624"/>
        <c:axId val="1635250864"/>
      </c:scatterChart>
      <c:valAx>
        <c:axId val="1635244624"/>
        <c:scaling>
          <c:orientation val="minMax"/>
        </c:scaling>
        <c:delete val="0"/>
        <c:axPos val="b"/>
        <c:title>
          <c:tx>
            <c:rich>
              <a:bodyPr/>
              <a:lstStyle/>
              <a:p>
                <a:pPr>
                  <a:defRPr/>
                </a:pPr>
                <a:r>
                  <a:rPr lang="sk-SK"/>
                  <a:t>X Variable 2</a:t>
                </a:r>
              </a:p>
            </c:rich>
          </c:tx>
          <c:layout/>
          <c:overlay val="0"/>
        </c:title>
        <c:numFmt formatCode="General" sourceLinked="1"/>
        <c:majorTickMark val="out"/>
        <c:minorTickMark val="none"/>
        <c:tickLblPos val="nextTo"/>
        <c:crossAx val="1635250864"/>
        <c:crosses val="autoZero"/>
        <c:crossBetween val="midCat"/>
      </c:valAx>
      <c:valAx>
        <c:axId val="1635250864"/>
        <c:scaling>
          <c:orientation val="minMax"/>
        </c:scaling>
        <c:delete val="0"/>
        <c:axPos val="l"/>
        <c:title>
          <c:tx>
            <c:rich>
              <a:bodyPr/>
              <a:lstStyle/>
              <a:p>
                <a:pPr>
                  <a:defRPr/>
                </a:pPr>
                <a:r>
                  <a:rPr lang="sk-SK"/>
                  <a:t>Residuals</a:t>
                </a:r>
              </a:p>
            </c:rich>
          </c:tx>
          <c:layout/>
          <c:overlay val="0"/>
        </c:title>
        <c:numFmt formatCode="General" sourceLinked="1"/>
        <c:majorTickMark val="out"/>
        <c:minorTickMark val="none"/>
        <c:tickLblPos val="nextTo"/>
        <c:crossAx val="1635244624"/>
        <c:crosses val="autoZero"/>
        <c:crossBetween val="midCat"/>
      </c:valAx>
    </c:plotArea>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t3  Residual Plot</a:t>
            </a:r>
          </a:p>
        </c:rich>
      </c:tx>
      <c:layout/>
      <c:overlay val="0"/>
    </c:title>
    <c:autoTitleDeleted val="0"/>
    <c:plotArea>
      <c:layout/>
      <c:scatterChart>
        <c:scatterStyle val="lineMarker"/>
        <c:varyColors val="0"/>
        <c:ser>
          <c:idx val="0"/>
          <c:order val="0"/>
          <c:spPr>
            <a:ln w="38100">
              <a:noFill/>
            </a:ln>
          </c:spPr>
          <c:xVal>
            <c:numRef>
              <c:f>'Uloha 9-12'!$D$161:$D$176</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xVal>
          <c:yVal>
            <c:numRef>
              <c:f>'Uloha 9-12'!$L$187:$L$202</c:f>
              <c:numCache>
                <c:formatCode>General</c:formatCode>
                <c:ptCount val="16"/>
                <c:pt idx="0">
                  <c:v>0.25</c:v>
                </c:pt>
                <c:pt idx="1">
                  <c:v>-0.75</c:v>
                </c:pt>
                <c:pt idx="2">
                  <c:v>0.75</c:v>
                </c:pt>
                <c:pt idx="3">
                  <c:v>-0.25</c:v>
                </c:pt>
                <c:pt idx="4">
                  <c:v>2</c:v>
                </c:pt>
                <c:pt idx="5">
                  <c:v>0</c:v>
                </c:pt>
                <c:pt idx="6">
                  <c:v>0.5</c:v>
                </c:pt>
                <c:pt idx="7">
                  <c:v>-0.5</c:v>
                </c:pt>
                <c:pt idx="8">
                  <c:v>0.25</c:v>
                </c:pt>
                <c:pt idx="9">
                  <c:v>0.25</c:v>
                </c:pt>
                <c:pt idx="10">
                  <c:v>-1.25</c:v>
                </c:pt>
                <c:pt idx="11">
                  <c:v>0.75</c:v>
                </c:pt>
                <c:pt idx="12">
                  <c:v>-2</c:v>
                </c:pt>
                <c:pt idx="13">
                  <c:v>0</c:v>
                </c:pt>
                <c:pt idx="14">
                  <c:v>-0.5</c:v>
                </c:pt>
                <c:pt idx="15">
                  <c:v>0.5</c:v>
                </c:pt>
              </c:numCache>
            </c:numRef>
          </c:yVal>
          <c:smooth val="0"/>
          <c:extLst>
            <c:ext xmlns:c16="http://schemas.microsoft.com/office/drawing/2014/chart" uri="{C3380CC4-5D6E-409C-BE32-E72D297353CC}">
              <c16:uniqueId val="{00000001-DC73-405A-9E28-A2CCA39A8FE2}"/>
            </c:ext>
          </c:extLst>
        </c:ser>
        <c:dLbls>
          <c:showLegendKey val="0"/>
          <c:showVal val="0"/>
          <c:showCatName val="0"/>
          <c:showSerName val="0"/>
          <c:showPercent val="0"/>
          <c:showBubbleSize val="0"/>
        </c:dLbls>
        <c:axId val="1635244144"/>
        <c:axId val="1635248944"/>
      </c:scatterChart>
      <c:valAx>
        <c:axId val="1635244144"/>
        <c:scaling>
          <c:orientation val="minMax"/>
        </c:scaling>
        <c:delete val="0"/>
        <c:axPos val="b"/>
        <c:title>
          <c:tx>
            <c:rich>
              <a:bodyPr/>
              <a:lstStyle/>
              <a:p>
                <a:pPr>
                  <a:defRPr/>
                </a:pPr>
                <a:r>
                  <a:rPr lang="sk-SK"/>
                  <a:t>X Variable 3</a:t>
                </a:r>
              </a:p>
            </c:rich>
          </c:tx>
          <c:layout/>
          <c:overlay val="0"/>
        </c:title>
        <c:numFmt formatCode="General" sourceLinked="1"/>
        <c:majorTickMark val="out"/>
        <c:minorTickMark val="none"/>
        <c:tickLblPos val="nextTo"/>
        <c:crossAx val="1635248944"/>
        <c:crosses val="autoZero"/>
        <c:crossBetween val="midCat"/>
      </c:valAx>
      <c:valAx>
        <c:axId val="1635248944"/>
        <c:scaling>
          <c:orientation val="minMax"/>
        </c:scaling>
        <c:delete val="0"/>
        <c:axPos val="l"/>
        <c:title>
          <c:tx>
            <c:rich>
              <a:bodyPr/>
              <a:lstStyle/>
              <a:p>
                <a:pPr>
                  <a:defRPr/>
                </a:pPr>
                <a:r>
                  <a:rPr lang="sk-SK"/>
                  <a:t>Residuals</a:t>
                </a:r>
              </a:p>
            </c:rich>
          </c:tx>
          <c:layout/>
          <c:overlay val="0"/>
        </c:title>
        <c:numFmt formatCode="General" sourceLinked="1"/>
        <c:majorTickMark val="out"/>
        <c:minorTickMark val="none"/>
        <c:tickLblPos val="nextTo"/>
        <c:crossAx val="1635244144"/>
        <c:crosses val="autoZero"/>
        <c:crossBetween val="midCat"/>
      </c:valAx>
    </c:plotArea>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t1*t3  Residual Plot</a:t>
            </a:r>
          </a:p>
        </c:rich>
      </c:tx>
      <c:layout/>
      <c:overlay val="0"/>
    </c:title>
    <c:autoTitleDeleted val="0"/>
    <c:plotArea>
      <c:layout/>
      <c:scatterChart>
        <c:scatterStyle val="lineMarker"/>
        <c:varyColors val="0"/>
        <c:ser>
          <c:idx val="0"/>
          <c:order val="0"/>
          <c:spPr>
            <a:ln w="38100">
              <a:noFill/>
            </a:ln>
          </c:spPr>
          <c:xVal>
            <c:numRef>
              <c:f>'Uloha 9-12'!$E$161:$E$176</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xVal>
          <c:yVal>
            <c:numRef>
              <c:f>'Uloha 9-12'!$L$187:$L$202</c:f>
              <c:numCache>
                <c:formatCode>General</c:formatCode>
                <c:ptCount val="16"/>
                <c:pt idx="0">
                  <c:v>0.25</c:v>
                </c:pt>
                <c:pt idx="1">
                  <c:v>-0.75</c:v>
                </c:pt>
                <c:pt idx="2">
                  <c:v>0.75</c:v>
                </c:pt>
                <c:pt idx="3">
                  <c:v>-0.25</c:v>
                </c:pt>
                <c:pt idx="4">
                  <c:v>2</c:v>
                </c:pt>
                <c:pt idx="5">
                  <c:v>0</c:v>
                </c:pt>
                <c:pt idx="6">
                  <c:v>0.5</c:v>
                </c:pt>
                <c:pt idx="7">
                  <c:v>-0.5</c:v>
                </c:pt>
                <c:pt idx="8">
                  <c:v>0.25</c:v>
                </c:pt>
                <c:pt idx="9">
                  <c:v>0.25</c:v>
                </c:pt>
                <c:pt idx="10">
                  <c:v>-1.25</c:v>
                </c:pt>
                <c:pt idx="11">
                  <c:v>0.75</c:v>
                </c:pt>
                <c:pt idx="12">
                  <c:v>-2</c:v>
                </c:pt>
                <c:pt idx="13">
                  <c:v>0</c:v>
                </c:pt>
                <c:pt idx="14">
                  <c:v>-0.5</c:v>
                </c:pt>
                <c:pt idx="15">
                  <c:v>0.5</c:v>
                </c:pt>
              </c:numCache>
            </c:numRef>
          </c:yVal>
          <c:smooth val="0"/>
          <c:extLst>
            <c:ext xmlns:c16="http://schemas.microsoft.com/office/drawing/2014/chart" uri="{C3380CC4-5D6E-409C-BE32-E72D297353CC}">
              <c16:uniqueId val="{00000001-020C-4EED-9A03-FD460BC93F54}"/>
            </c:ext>
          </c:extLst>
        </c:ser>
        <c:dLbls>
          <c:showLegendKey val="0"/>
          <c:showVal val="0"/>
          <c:showCatName val="0"/>
          <c:showSerName val="0"/>
          <c:showPercent val="0"/>
          <c:showBubbleSize val="0"/>
        </c:dLbls>
        <c:axId val="1635247984"/>
        <c:axId val="1635254224"/>
      </c:scatterChart>
      <c:valAx>
        <c:axId val="1635247984"/>
        <c:scaling>
          <c:orientation val="minMax"/>
        </c:scaling>
        <c:delete val="0"/>
        <c:axPos val="b"/>
        <c:title>
          <c:tx>
            <c:rich>
              <a:bodyPr/>
              <a:lstStyle/>
              <a:p>
                <a:pPr>
                  <a:defRPr/>
                </a:pPr>
                <a:r>
                  <a:rPr lang="sk-SK"/>
                  <a:t>X Variable 4</a:t>
                </a:r>
              </a:p>
            </c:rich>
          </c:tx>
          <c:layout/>
          <c:overlay val="0"/>
        </c:title>
        <c:numFmt formatCode="General" sourceLinked="1"/>
        <c:majorTickMark val="out"/>
        <c:minorTickMark val="none"/>
        <c:tickLblPos val="nextTo"/>
        <c:crossAx val="1635254224"/>
        <c:crosses val="autoZero"/>
        <c:crossBetween val="midCat"/>
      </c:valAx>
      <c:valAx>
        <c:axId val="1635254224"/>
        <c:scaling>
          <c:orientation val="minMax"/>
        </c:scaling>
        <c:delete val="0"/>
        <c:axPos val="l"/>
        <c:title>
          <c:tx>
            <c:rich>
              <a:bodyPr/>
              <a:lstStyle/>
              <a:p>
                <a:pPr>
                  <a:defRPr/>
                </a:pPr>
                <a:r>
                  <a:rPr lang="sk-SK"/>
                  <a:t>Residuals</a:t>
                </a:r>
              </a:p>
            </c:rich>
          </c:tx>
          <c:layout/>
          <c:overlay val="0"/>
        </c:title>
        <c:numFmt formatCode="General" sourceLinked="1"/>
        <c:majorTickMark val="out"/>
        <c:minorTickMark val="none"/>
        <c:tickLblPos val="nextTo"/>
        <c:crossAx val="1635247984"/>
        <c:crosses val="autoZero"/>
        <c:crossBetween val="midCat"/>
      </c:valAx>
    </c:plotArea>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k-SK"/>
              <a:t>t2*t3  Residual Plot</a:t>
            </a:r>
          </a:p>
        </c:rich>
      </c:tx>
      <c:layout>
        <c:manualLayout>
          <c:xMode val="edge"/>
          <c:yMode val="edge"/>
          <c:x val="0.27177447666624099"/>
          <c:y val="5.3642164599279576E-2"/>
        </c:manualLayout>
      </c:layout>
      <c:overlay val="0"/>
    </c:title>
    <c:autoTitleDeleted val="0"/>
    <c:plotArea>
      <c:layout/>
      <c:scatterChart>
        <c:scatterStyle val="lineMarker"/>
        <c:varyColors val="0"/>
        <c:ser>
          <c:idx val="0"/>
          <c:order val="0"/>
          <c:spPr>
            <a:ln w="38100">
              <a:noFill/>
            </a:ln>
          </c:spPr>
          <c:xVal>
            <c:numRef>
              <c:f>'Uloha 9-12'!$F$161:$F$176</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xVal>
          <c:yVal>
            <c:numRef>
              <c:f>'Uloha 9-12'!$L$187:$L$202</c:f>
              <c:numCache>
                <c:formatCode>General</c:formatCode>
                <c:ptCount val="16"/>
                <c:pt idx="0">
                  <c:v>0.25</c:v>
                </c:pt>
                <c:pt idx="1">
                  <c:v>-0.75</c:v>
                </c:pt>
                <c:pt idx="2">
                  <c:v>0.75</c:v>
                </c:pt>
                <c:pt idx="3">
                  <c:v>-0.25</c:v>
                </c:pt>
                <c:pt idx="4">
                  <c:v>2</c:v>
                </c:pt>
                <c:pt idx="5">
                  <c:v>0</c:v>
                </c:pt>
                <c:pt idx="6">
                  <c:v>0.5</c:v>
                </c:pt>
                <c:pt idx="7">
                  <c:v>-0.5</c:v>
                </c:pt>
                <c:pt idx="8">
                  <c:v>0.25</c:v>
                </c:pt>
                <c:pt idx="9">
                  <c:v>0.25</c:v>
                </c:pt>
                <c:pt idx="10">
                  <c:v>-1.25</c:v>
                </c:pt>
                <c:pt idx="11">
                  <c:v>0.75</c:v>
                </c:pt>
                <c:pt idx="12">
                  <c:v>-2</c:v>
                </c:pt>
                <c:pt idx="13">
                  <c:v>0</c:v>
                </c:pt>
                <c:pt idx="14">
                  <c:v>-0.5</c:v>
                </c:pt>
                <c:pt idx="15">
                  <c:v>0.5</c:v>
                </c:pt>
              </c:numCache>
            </c:numRef>
          </c:yVal>
          <c:smooth val="0"/>
          <c:extLst>
            <c:ext xmlns:c16="http://schemas.microsoft.com/office/drawing/2014/chart" uri="{C3380CC4-5D6E-409C-BE32-E72D297353CC}">
              <c16:uniqueId val="{00000001-5BFB-40F4-8956-8F27B4EB0A5F}"/>
            </c:ext>
          </c:extLst>
        </c:ser>
        <c:dLbls>
          <c:showLegendKey val="0"/>
          <c:showVal val="0"/>
          <c:showCatName val="0"/>
          <c:showSerName val="0"/>
          <c:showPercent val="0"/>
          <c:showBubbleSize val="0"/>
        </c:dLbls>
        <c:axId val="1635247984"/>
        <c:axId val="1635249904"/>
      </c:scatterChart>
      <c:valAx>
        <c:axId val="1635247984"/>
        <c:scaling>
          <c:orientation val="minMax"/>
        </c:scaling>
        <c:delete val="0"/>
        <c:axPos val="b"/>
        <c:title>
          <c:tx>
            <c:rich>
              <a:bodyPr/>
              <a:lstStyle/>
              <a:p>
                <a:pPr>
                  <a:defRPr/>
                </a:pPr>
                <a:r>
                  <a:rPr lang="sk-SK"/>
                  <a:t>X Variable 5</a:t>
                </a:r>
              </a:p>
            </c:rich>
          </c:tx>
          <c:layout/>
          <c:overlay val="0"/>
        </c:title>
        <c:numFmt formatCode="General" sourceLinked="1"/>
        <c:majorTickMark val="out"/>
        <c:minorTickMark val="none"/>
        <c:tickLblPos val="nextTo"/>
        <c:crossAx val="1635249904"/>
        <c:crosses val="autoZero"/>
        <c:crossBetween val="midCat"/>
      </c:valAx>
      <c:valAx>
        <c:axId val="1635249904"/>
        <c:scaling>
          <c:orientation val="minMax"/>
        </c:scaling>
        <c:delete val="0"/>
        <c:axPos val="l"/>
        <c:title>
          <c:tx>
            <c:rich>
              <a:bodyPr/>
              <a:lstStyle/>
              <a:p>
                <a:pPr>
                  <a:defRPr/>
                </a:pPr>
                <a:r>
                  <a:rPr lang="sk-SK"/>
                  <a:t>Residuals</a:t>
                </a:r>
              </a:p>
            </c:rich>
          </c:tx>
          <c:layout/>
          <c:overlay val="0"/>
        </c:title>
        <c:numFmt formatCode="General" sourceLinked="1"/>
        <c:majorTickMark val="out"/>
        <c:minorTickMark val="none"/>
        <c:tickLblPos val="nextTo"/>
        <c:crossAx val="1635247984"/>
        <c:crosses val="autoZero"/>
        <c:crossBetween val="midCat"/>
      </c:valAx>
    </c:plotArea>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10</xdr:col>
      <xdr:colOff>525236</xdr:colOff>
      <xdr:row>4</xdr:row>
      <xdr:rowOff>171178</xdr:rowOff>
    </xdr:from>
    <xdr:to>
      <xdr:col>11</xdr:col>
      <xdr:colOff>261257</xdr:colOff>
      <xdr:row>5</xdr:row>
      <xdr:rowOff>154033</xdr:rowOff>
    </xdr:to>
    <mc:AlternateContent xmlns:mc="http://schemas.openxmlformats.org/markup-compatibility/2006" xmlns:a14="http://schemas.microsoft.com/office/drawing/2010/main">
      <mc:Choice Requires="a14">
        <xdr:sp macro="" textlink="">
          <xdr:nvSpPr>
            <xdr:cNvPr id="2" name="BlokTextu 1">
              <a:extLst>
                <a:ext uri="{FF2B5EF4-FFF2-40B4-BE49-F238E27FC236}">
                  <a16:creationId xmlns:a16="http://schemas.microsoft.com/office/drawing/2014/main" id="{7CFC7490-9104-1F85-4C8D-60AAF8F9FB8F}"/>
                </a:ext>
              </a:extLst>
            </xdr:cNvPr>
            <xdr:cNvSpPr txBox="1"/>
          </xdr:nvSpPr>
          <xdr:spPr>
            <a:xfrm>
              <a:off x="6811736" y="1858464"/>
              <a:ext cx="457200" cy="336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sSup>
                      <m:sSupPr>
                        <m:ctrlPr>
                          <a:rPr lang="sk-SK" sz="1100" i="1">
                            <a:latin typeface="Cambria Math" panose="02040503050406030204" pitchFamily="18" charset="0"/>
                          </a:rPr>
                        </m:ctrlPr>
                      </m:sSupPr>
                      <m:e>
                        <m:r>
                          <a:rPr lang="sk-SK" sz="1100" b="0" i="1">
                            <a:latin typeface="Cambria Math" panose="02040503050406030204" pitchFamily="18" charset="0"/>
                          </a:rPr>
                          <m:t>2</m:t>
                        </m:r>
                      </m:e>
                      <m:sup>
                        <m:r>
                          <a:rPr lang="sk-SK" sz="1100" b="0" i="1">
                            <a:latin typeface="Cambria Math" panose="02040503050406030204" pitchFamily="18" charset="0"/>
                          </a:rPr>
                          <m:t>3</m:t>
                        </m:r>
                      </m:sup>
                    </m:sSup>
                  </m:oMath>
                </m:oMathPara>
              </a14:m>
              <a:endParaRPr lang="sk-SK" sz="1100"/>
            </a:p>
          </xdr:txBody>
        </xdr:sp>
      </mc:Choice>
      <mc:Fallback xmlns="">
        <xdr:sp macro="" textlink="">
          <xdr:nvSpPr>
            <xdr:cNvPr id="2" name="BlokTextu 1">
              <a:extLst>
                <a:ext uri="{FF2B5EF4-FFF2-40B4-BE49-F238E27FC236}">
                  <a16:creationId xmlns:a16="http://schemas.microsoft.com/office/drawing/2014/main" id="{7CFC7490-9104-1F85-4C8D-60AAF8F9FB8F}"/>
                </a:ext>
              </a:extLst>
            </xdr:cNvPr>
            <xdr:cNvSpPr txBox="1"/>
          </xdr:nvSpPr>
          <xdr:spPr>
            <a:xfrm>
              <a:off x="6811736" y="1858464"/>
              <a:ext cx="457200" cy="336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b="0" i="0">
                  <a:latin typeface="Cambria Math" panose="02040503050406030204" pitchFamily="18" charset="0"/>
                </a:rPr>
                <a:t>2^3</a:t>
              </a:r>
              <a:endParaRPr lang="sk-SK" sz="1100"/>
            </a:p>
          </xdr:txBody>
        </xdr:sp>
      </mc:Fallback>
    </mc:AlternateContent>
    <xdr:clientData/>
  </xdr:twoCellAnchor>
  <xdr:twoCellAnchor editAs="oneCell">
    <xdr:from>
      <xdr:col>17</xdr:col>
      <xdr:colOff>321945</xdr:colOff>
      <xdr:row>8</xdr:row>
      <xdr:rowOff>180975</xdr:rowOff>
    </xdr:from>
    <xdr:to>
      <xdr:col>21</xdr:col>
      <xdr:colOff>536403</xdr:colOff>
      <xdr:row>15</xdr:row>
      <xdr:rowOff>187447</xdr:rowOff>
    </xdr:to>
    <xdr:pic>
      <xdr:nvPicPr>
        <xdr:cNvPr id="3" name="Obrázok 2">
          <a:extLst>
            <a:ext uri="{FF2B5EF4-FFF2-40B4-BE49-F238E27FC236}">
              <a16:creationId xmlns:a16="http://schemas.microsoft.com/office/drawing/2014/main" id="{10D74408-0997-047A-569E-37AB1D9FC4CC}"/>
            </a:ext>
          </a:extLst>
        </xdr:cNvPr>
        <xdr:cNvPicPr>
          <a:picLocks noChangeAspect="1"/>
        </xdr:cNvPicPr>
      </xdr:nvPicPr>
      <xdr:blipFill>
        <a:blip xmlns:r="http://schemas.openxmlformats.org/officeDocument/2006/relationships" r:embed="rId1"/>
        <a:stretch>
          <a:fillRect/>
        </a:stretch>
      </xdr:blipFill>
      <xdr:spPr>
        <a:xfrm>
          <a:off x="10951845" y="2962275"/>
          <a:ext cx="2660478" cy="1545712"/>
        </a:xfrm>
        <a:prstGeom prst="rect">
          <a:avLst/>
        </a:prstGeom>
      </xdr:spPr>
    </xdr:pic>
    <xdr:clientData/>
  </xdr:twoCellAnchor>
  <xdr:twoCellAnchor editAs="oneCell">
    <xdr:from>
      <xdr:col>14</xdr:col>
      <xdr:colOff>34291</xdr:colOff>
      <xdr:row>8</xdr:row>
      <xdr:rowOff>182880</xdr:rowOff>
    </xdr:from>
    <xdr:to>
      <xdr:col>17</xdr:col>
      <xdr:colOff>263057</xdr:colOff>
      <xdr:row>20</xdr:row>
      <xdr:rowOff>73127</xdr:rowOff>
    </xdr:to>
    <xdr:pic>
      <xdr:nvPicPr>
        <xdr:cNvPr id="4" name="Obrázok 3">
          <a:extLst>
            <a:ext uri="{FF2B5EF4-FFF2-40B4-BE49-F238E27FC236}">
              <a16:creationId xmlns:a16="http://schemas.microsoft.com/office/drawing/2014/main" id="{BBFED08B-B041-01A4-9CD2-92B3176EB34A}"/>
            </a:ext>
          </a:extLst>
        </xdr:cNvPr>
        <xdr:cNvPicPr>
          <a:picLocks noChangeAspect="1"/>
        </xdr:cNvPicPr>
      </xdr:nvPicPr>
      <xdr:blipFill>
        <a:blip xmlns:r="http://schemas.openxmlformats.org/officeDocument/2006/relationships" r:embed="rId2"/>
        <a:stretch>
          <a:fillRect/>
        </a:stretch>
      </xdr:blipFill>
      <xdr:spPr>
        <a:xfrm>
          <a:off x="8682991" y="2964180"/>
          <a:ext cx="2196631" cy="2439137"/>
        </a:xfrm>
        <a:prstGeom prst="rect">
          <a:avLst/>
        </a:prstGeom>
      </xdr:spPr>
    </xdr:pic>
    <xdr:clientData/>
  </xdr:twoCellAnchor>
  <xdr:twoCellAnchor editAs="oneCell">
    <xdr:from>
      <xdr:col>17</xdr:col>
      <xdr:colOff>344304</xdr:colOff>
      <xdr:row>17</xdr:row>
      <xdr:rowOff>66674</xdr:rowOff>
    </xdr:from>
    <xdr:to>
      <xdr:col>21</xdr:col>
      <xdr:colOff>537210</xdr:colOff>
      <xdr:row>26</xdr:row>
      <xdr:rowOff>109933</xdr:rowOff>
    </xdr:to>
    <xdr:pic>
      <xdr:nvPicPr>
        <xdr:cNvPr id="5" name="Obrázok 4">
          <a:extLst>
            <a:ext uri="{FF2B5EF4-FFF2-40B4-BE49-F238E27FC236}">
              <a16:creationId xmlns:a16="http://schemas.microsoft.com/office/drawing/2014/main" id="{6B89F655-3886-6C5D-488B-394A64D9A1AF}"/>
            </a:ext>
          </a:extLst>
        </xdr:cNvPr>
        <xdr:cNvPicPr>
          <a:picLocks noChangeAspect="1"/>
        </xdr:cNvPicPr>
      </xdr:nvPicPr>
      <xdr:blipFill>
        <a:blip xmlns:r="http://schemas.openxmlformats.org/officeDocument/2006/relationships" r:embed="rId3"/>
        <a:stretch>
          <a:fillRect/>
        </a:stretch>
      </xdr:blipFill>
      <xdr:spPr>
        <a:xfrm>
          <a:off x="10974204" y="4570094"/>
          <a:ext cx="2635116" cy="1759664"/>
        </a:xfrm>
        <a:prstGeom prst="rect">
          <a:avLst/>
        </a:prstGeom>
      </xdr:spPr>
    </xdr:pic>
    <xdr:clientData/>
  </xdr:twoCellAnchor>
  <xdr:twoCellAnchor editAs="oneCell">
    <xdr:from>
      <xdr:col>14</xdr:col>
      <xdr:colOff>43815</xdr:colOff>
      <xdr:row>22</xdr:row>
      <xdr:rowOff>0</xdr:rowOff>
    </xdr:from>
    <xdr:to>
      <xdr:col>17</xdr:col>
      <xdr:colOff>262890</xdr:colOff>
      <xdr:row>33</xdr:row>
      <xdr:rowOff>109698</xdr:rowOff>
    </xdr:to>
    <xdr:pic>
      <xdr:nvPicPr>
        <xdr:cNvPr id="6" name="Obrázok 5">
          <a:extLst>
            <a:ext uri="{FF2B5EF4-FFF2-40B4-BE49-F238E27FC236}">
              <a16:creationId xmlns:a16="http://schemas.microsoft.com/office/drawing/2014/main" id="{19746EE2-4EE5-9C4A-EA03-10CCE981AFAD}"/>
            </a:ext>
          </a:extLst>
        </xdr:cNvPr>
        <xdr:cNvPicPr>
          <a:picLocks noChangeAspect="1"/>
        </xdr:cNvPicPr>
      </xdr:nvPicPr>
      <xdr:blipFill>
        <a:blip xmlns:r="http://schemas.openxmlformats.org/officeDocument/2006/relationships" r:embed="rId4"/>
        <a:stretch>
          <a:fillRect/>
        </a:stretch>
      </xdr:blipFill>
      <xdr:spPr>
        <a:xfrm>
          <a:off x="8692515" y="5455920"/>
          <a:ext cx="2196465" cy="2218533"/>
        </a:xfrm>
        <a:prstGeom prst="rect">
          <a:avLst/>
        </a:prstGeom>
      </xdr:spPr>
    </xdr:pic>
    <xdr:clientData/>
  </xdr:twoCellAnchor>
  <xdr:twoCellAnchor editAs="oneCell">
    <xdr:from>
      <xdr:col>17</xdr:col>
      <xdr:colOff>304192</xdr:colOff>
      <xdr:row>26</xdr:row>
      <xdr:rowOff>173354</xdr:rowOff>
    </xdr:from>
    <xdr:to>
      <xdr:col>21</xdr:col>
      <xdr:colOff>568263</xdr:colOff>
      <xdr:row>44</xdr:row>
      <xdr:rowOff>28574</xdr:rowOff>
    </xdr:to>
    <xdr:pic>
      <xdr:nvPicPr>
        <xdr:cNvPr id="7" name="Obrázok 6">
          <a:extLst>
            <a:ext uri="{FF2B5EF4-FFF2-40B4-BE49-F238E27FC236}">
              <a16:creationId xmlns:a16="http://schemas.microsoft.com/office/drawing/2014/main" id="{CA8B7C86-F408-467D-A9AB-2D280BF0F1C8}"/>
            </a:ext>
          </a:extLst>
        </xdr:cNvPr>
        <xdr:cNvPicPr>
          <a:picLocks noChangeAspect="1"/>
        </xdr:cNvPicPr>
      </xdr:nvPicPr>
      <xdr:blipFill>
        <a:blip xmlns:r="http://schemas.openxmlformats.org/officeDocument/2006/relationships" r:embed="rId5"/>
        <a:stretch>
          <a:fillRect/>
        </a:stretch>
      </xdr:blipFill>
      <xdr:spPr>
        <a:xfrm>
          <a:off x="10934092" y="6391274"/>
          <a:ext cx="2687231" cy="3278505"/>
        </a:xfrm>
        <a:prstGeom prst="rect">
          <a:avLst/>
        </a:prstGeom>
      </xdr:spPr>
    </xdr:pic>
    <xdr:clientData/>
  </xdr:twoCellAnchor>
  <xdr:twoCellAnchor editAs="oneCell">
    <xdr:from>
      <xdr:col>1</xdr:col>
      <xdr:colOff>22860</xdr:colOff>
      <xdr:row>36</xdr:row>
      <xdr:rowOff>0</xdr:rowOff>
    </xdr:from>
    <xdr:to>
      <xdr:col>4</xdr:col>
      <xdr:colOff>545161</xdr:colOff>
      <xdr:row>41</xdr:row>
      <xdr:rowOff>152554</xdr:rowOff>
    </xdr:to>
    <xdr:pic>
      <xdr:nvPicPr>
        <xdr:cNvPr id="8" name="Obrázok 7">
          <a:extLst>
            <a:ext uri="{FF2B5EF4-FFF2-40B4-BE49-F238E27FC236}">
              <a16:creationId xmlns:a16="http://schemas.microsoft.com/office/drawing/2014/main" id="{CBBFF5AB-61C3-91AD-0FE7-DB6F09EA417F}"/>
            </a:ext>
          </a:extLst>
        </xdr:cNvPr>
        <xdr:cNvPicPr>
          <a:picLocks noChangeAspect="1"/>
        </xdr:cNvPicPr>
      </xdr:nvPicPr>
      <xdr:blipFill>
        <a:blip xmlns:r="http://schemas.openxmlformats.org/officeDocument/2006/relationships" r:embed="rId6"/>
        <a:stretch>
          <a:fillRect/>
        </a:stretch>
      </xdr:blipFill>
      <xdr:spPr>
        <a:xfrm>
          <a:off x="632460" y="8442960"/>
          <a:ext cx="2373961" cy="1105054"/>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350731</xdr:colOff>
      <xdr:row>4</xdr:row>
      <xdr:rowOff>48260</xdr:rowOff>
    </xdr:from>
    <xdr:to>
      <xdr:col>5</xdr:col>
      <xdr:colOff>555070</xdr:colOff>
      <xdr:row>19</xdr:row>
      <xdr:rowOff>78740</xdr:rowOff>
    </xdr:to>
    <xdr:pic>
      <xdr:nvPicPr>
        <xdr:cNvPr id="2" name="Obrázok 1">
          <a:extLst>
            <a:ext uri="{FF2B5EF4-FFF2-40B4-BE49-F238E27FC236}">
              <a16:creationId xmlns:a16="http://schemas.microsoft.com/office/drawing/2014/main" id="{FE0AFA2C-3B28-DB8F-058E-7B4644306E45}"/>
            </a:ext>
          </a:extLst>
        </xdr:cNvPr>
        <xdr:cNvPicPr>
          <a:picLocks noChangeAspect="1"/>
        </xdr:cNvPicPr>
      </xdr:nvPicPr>
      <xdr:blipFill>
        <a:blip xmlns:r="http://schemas.openxmlformats.org/officeDocument/2006/relationships" r:embed="rId1"/>
        <a:stretch>
          <a:fillRect/>
        </a:stretch>
      </xdr:blipFill>
      <xdr:spPr>
        <a:xfrm>
          <a:off x="784648" y="831427"/>
          <a:ext cx="4289505" cy="2887980"/>
        </a:xfrm>
        <a:prstGeom prst="rect">
          <a:avLst/>
        </a:prstGeom>
        <a:ln>
          <a:solidFill>
            <a:sysClr val="windowText" lastClr="000000"/>
          </a:solidFill>
        </a:ln>
      </xdr:spPr>
    </xdr:pic>
    <xdr:clientData/>
  </xdr:twoCellAnchor>
  <xdr:twoCellAnchor editAs="oneCell">
    <xdr:from>
      <xdr:col>6</xdr:col>
      <xdr:colOff>627380</xdr:colOff>
      <xdr:row>3</xdr:row>
      <xdr:rowOff>155152</xdr:rowOff>
    </xdr:from>
    <xdr:to>
      <xdr:col>11</xdr:col>
      <xdr:colOff>103596</xdr:colOff>
      <xdr:row>19</xdr:row>
      <xdr:rowOff>183556</xdr:rowOff>
    </xdr:to>
    <xdr:pic>
      <xdr:nvPicPr>
        <xdr:cNvPr id="3" name="Obrázok 2">
          <a:extLst>
            <a:ext uri="{FF2B5EF4-FFF2-40B4-BE49-F238E27FC236}">
              <a16:creationId xmlns:a16="http://schemas.microsoft.com/office/drawing/2014/main" id="{05617500-4C55-F623-B9A0-9CEB83130D78}"/>
            </a:ext>
          </a:extLst>
        </xdr:cNvPr>
        <xdr:cNvPicPr>
          <a:picLocks noChangeAspect="1"/>
        </xdr:cNvPicPr>
      </xdr:nvPicPr>
      <xdr:blipFill>
        <a:blip xmlns:r="http://schemas.openxmlformats.org/officeDocument/2006/relationships" r:embed="rId2"/>
        <a:stretch>
          <a:fillRect/>
        </a:stretch>
      </xdr:blipFill>
      <xdr:spPr>
        <a:xfrm>
          <a:off x="6077797" y="747819"/>
          <a:ext cx="4058799" cy="3076404"/>
        </a:xfrm>
        <a:prstGeom prst="rect">
          <a:avLst/>
        </a:prstGeom>
        <a:ln>
          <a:solidFill>
            <a:sysClr val="windowText" lastClr="000000"/>
          </a:solidFill>
        </a:ln>
      </xdr:spPr>
    </xdr:pic>
    <xdr:clientData/>
  </xdr:twoCellAnchor>
  <xdr:twoCellAnchor>
    <xdr:from>
      <xdr:col>12</xdr:col>
      <xdr:colOff>407670</xdr:colOff>
      <xdr:row>28</xdr:row>
      <xdr:rowOff>34290</xdr:rowOff>
    </xdr:from>
    <xdr:to>
      <xdr:col>14</xdr:col>
      <xdr:colOff>95250</xdr:colOff>
      <xdr:row>29</xdr:row>
      <xdr:rowOff>123825</xdr:rowOff>
    </xdr:to>
    <xdr:sp macro="" textlink="">
      <xdr:nvSpPr>
        <xdr:cNvPr id="4" name="Šípka: doprava 3">
          <a:extLst>
            <a:ext uri="{FF2B5EF4-FFF2-40B4-BE49-F238E27FC236}">
              <a16:creationId xmlns:a16="http://schemas.microsoft.com/office/drawing/2014/main" id="{8A6EC5D5-50EE-9B6A-16F9-E93A99150671}"/>
            </a:ext>
          </a:extLst>
        </xdr:cNvPr>
        <xdr:cNvSpPr/>
      </xdr:nvSpPr>
      <xdr:spPr>
        <a:xfrm>
          <a:off x="7722870" y="5421630"/>
          <a:ext cx="906780" cy="280035"/>
        </a:xfrm>
        <a:prstGeom prst="rightArrow">
          <a:avLst/>
        </a:prstGeom>
        <a:ln>
          <a:solidFill>
            <a:sysClr val="windowText" lastClr="000000"/>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6</xdr:col>
      <xdr:colOff>304800</xdr:colOff>
      <xdr:row>126</xdr:row>
      <xdr:rowOff>66675</xdr:rowOff>
    </xdr:from>
    <xdr:to>
      <xdr:col>6</xdr:col>
      <xdr:colOff>453410</xdr:colOff>
      <xdr:row>126</xdr:row>
      <xdr:rowOff>190517</xdr:rowOff>
    </xdr:to>
    <xdr:pic>
      <xdr:nvPicPr>
        <xdr:cNvPr id="5" name="Obrázok 4">
          <a:extLst>
            <a:ext uri="{FF2B5EF4-FFF2-40B4-BE49-F238E27FC236}">
              <a16:creationId xmlns:a16="http://schemas.microsoft.com/office/drawing/2014/main" id="{FE817294-427B-992D-C582-CCAC1C38139A}"/>
            </a:ext>
          </a:extLst>
        </xdr:cNvPr>
        <xdr:cNvPicPr>
          <a:picLocks noChangeAspect="1"/>
        </xdr:cNvPicPr>
      </xdr:nvPicPr>
      <xdr:blipFill>
        <a:blip xmlns:r="http://schemas.openxmlformats.org/officeDocument/2006/relationships" r:embed="rId3"/>
        <a:stretch>
          <a:fillRect/>
        </a:stretch>
      </xdr:blipFill>
      <xdr:spPr>
        <a:xfrm>
          <a:off x="5534025" y="25041225"/>
          <a:ext cx="142895" cy="123842"/>
        </a:xfrm>
        <a:prstGeom prst="rect">
          <a:avLst/>
        </a:prstGeom>
      </xdr:spPr>
    </xdr:pic>
    <xdr:clientData/>
  </xdr:twoCellAnchor>
  <xdr:twoCellAnchor editAs="oneCell">
    <xdr:from>
      <xdr:col>8</xdr:col>
      <xdr:colOff>238125</xdr:colOff>
      <xdr:row>126</xdr:row>
      <xdr:rowOff>66675</xdr:rowOff>
    </xdr:from>
    <xdr:to>
      <xdr:col>8</xdr:col>
      <xdr:colOff>381020</xdr:colOff>
      <xdr:row>126</xdr:row>
      <xdr:rowOff>190517</xdr:rowOff>
    </xdr:to>
    <xdr:pic>
      <xdr:nvPicPr>
        <xdr:cNvPr id="6" name="Obrázok 5">
          <a:extLst>
            <a:ext uri="{FF2B5EF4-FFF2-40B4-BE49-F238E27FC236}">
              <a16:creationId xmlns:a16="http://schemas.microsoft.com/office/drawing/2014/main" id="{8369FDAB-2405-4C2C-85B3-099054AFFE05}"/>
            </a:ext>
          </a:extLst>
        </xdr:cNvPr>
        <xdr:cNvPicPr>
          <a:picLocks noChangeAspect="1"/>
        </xdr:cNvPicPr>
      </xdr:nvPicPr>
      <xdr:blipFill>
        <a:blip xmlns:r="http://schemas.openxmlformats.org/officeDocument/2006/relationships" r:embed="rId3"/>
        <a:stretch>
          <a:fillRect/>
        </a:stretch>
      </xdr:blipFill>
      <xdr:spPr>
        <a:xfrm>
          <a:off x="7334250" y="25041225"/>
          <a:ext cx="142895" cy="123842"/>
        </a:xfrm>
        <a:prstGeom prst="rect">
          <a:avLst/>
        </a:prstGeom>
      </xdr:spPr>
    </xdr:pic>
    <xdr:clientData/>
  </xdr:twoCellAnchor>
  <xdr:twoCellAnchor editAs="oneCell">
    <xdr:from>
      <xdr:col>9</xdr:col>
      <xdr:colOff>904875</xdr:colOff>
      <xdr:row>126</xdr:row>
      <xdr:rowOff>66675</xdr:rowOff>
    </xdr:from>
    <xdr:to>
      <xdr:col>10</xdr:col>
      <xdr:colOff>114320</xdr:colOff>
      <xdr:row>126</xdr:row>
      <xdr:rowOff>190517</xdr:rowOff>
    </xdr:to>
    <xdr:pic>
      <xdr:nvPicPr>
        <xdr:cNvPr id="7" name="Obrázok 6">
          <a:extLst>
            <a:ext uri="{FF2B5EF4-FFF2-40B4-BE49-F238E27FC236}">
              <a16:creationId xmlns:a16="http://schemas.microsoft.com/office/drawing/2014/main" id="{9EAB0B3B-BA53-43F8-875E-3C2C6183B3DB}"/>
            </a:ext>
          </a:extLst>
        </xdr:cNvPr>
        <xdr:cNvPicPr>
          <a:picLocks noChangeAspect="1"/>
        </xdr:cNvPicPr>
      </xdr:nvPicPr>
      <xdr:blipFill>
        <a:blip xmlns:r="http://schemas.openxmlformats.org/officeDocument/2006/relationships" r:embed="rId3"/>
        <a:stretch>
          <a:fillRect/>
        </a:stretch>
      </xdr:blipFill>
      <xdr:spPr>
        <a:xfrm>
          <a:off x="8934450" y="25041225"/>
          <a:ext cx="142895" cy="123842"/>
        </a:xfrm>
        <a:prstGeom prst="rect">
          <a:avLst/>
        </a:prstGeom>
      </xdr:spPr>
    </xdr:pic>
    <xdr:clientData/>
  </xdr:twoCellAnchor>
  <xdr:twoCellAnchor editAs="oneCell">
    <xdr:from>
      <xdr:col>13</xdr:col>
      <xdr:colOff>571500</xdr:colOff>
      <xdr:row>126</xdr:row>
      <xdr:rowOff>66675</xdr:rowOff>
    </xdr:from>
    <xdr:to>
      <xdr:col>13</xdr:col>
      <xdr:colOff>720110</xdr:colOff>
      <xdr:row>126</xdr:row>
      <xdr:rowOff>190517</xdr:rowOff>
    </xdr:to>
    <xdr:pic>
      <xdr:nvPicPr>
        <xdr:cNvPr id="8" name="Obrázok 7">
          <a:extLst>
            <a:ext uri="{FF2B5EF4-FFF2-40B4-BE49-F238E27FC236}">
              <a16:creationId xmlns:a16="http://schemas.microsoft.com/office/drawing/2014/main" id="{79695A30-1AA4-4887-BE9B-DE9B99558526}"/>
            </a:ext>
          </a:extLst>
        </xdr:cNvPr>
        <xdr:cNvPicPr>
          <a:picLocks noChangeAspect="1"/>
        </xdr:cNvPicPr>
      </xdr:nvPicPr>
      <xdr:blipFill>
        <a:blip xmlns:r="http://schemas.openxmlformats.org/officeDocument/2006/relationships" r:embed="rId3"/>
        <a:stretch>
          <a:fillRect/>
        </a:stretch>
      </xdr:blipFill>
      <xdr:spPr>
        <a:xfrm>
          <a:off x="11363325" y="25041225"/>
          <a:ext cx="142895" cy="123842"/>
        </a:xfrm>
        <a:prstGeom prst="rect">
          <a:avLst/>
        </a:prstGeom>
      </xdr:spPr>
    </xdr:pic>
    <xdr:clientData/>
  </xdr:twoCellAnchor>
  <xdr:twoCellAnchor editAs="oneCell">
    <xdr:from>
      <xdr:col>6</xdr:col>
      <xdr:colOff>342900</xdr:colOff>
      <xdr:row>132</xdr:row>
      <xdr:rowOff>15240</xdr:rowOff>
    </xdr:from>
    <xdr:to>
      <xdr:col>6</xdr:col>
      <xdr:colOff>495321</xdr:colOff>
      <xdr:row>132</xdr:row>
      <xdr:rowOff>224817</xdr:rowOff>
    </xdr:to>
    <xdr:pic>
      <xdr:nvPicPr>
        <xdr:cNvPr id="13" name="Obrázok 12">
          <a:extLst>
            <a:ext uri="{FF2B5EF4-FFF2-40B4-BE49-F238E27FC236}">
              <a16:creationId xmlns:a16="http://schemas.microsoft.com/office/drawing/2014/main" id="{C8C97C5A-AA40-75B1-FA59-DB14BBA03E87}"/>
            </a:ext>
          </a:extLst>
        </xdr:cNvPr>
        <xdr:cNvPicPr>
          <a:picLocks noChangeAspect="1"/>
        </xdr:cNvPicPr>
      </xdr:nvPicPr>
      <xdr:blipFill>
        <a:blip xmlns:r="http://schemas.openxmlformats.org/officeDocument/2006/relationships" r:embed="rId4"/>
        <a:stretch>
          <a:fillRect/>
        </a:stretch>
      </xdr:blipFill>
      <xdr:spPr>
        <a:xfrm>
          <a:off x="5585460" y="26128980"/>
          <a:ext cx="152421" cy="190527"/>
        </a:xfrm>
        <a:prstGeom prst="rect">
          <a:avLst/>
        </a:prstGeom>
      </xdr:spPr>
    </xdr:pic>
    <xdr:clientData/>
  </xdr:twoCellAnchor>
  <xdr:twoCellAnchor editAs="oneCell">
    <xdr:from>
      <xdr:col>8</xdr:col>
      <xdr:colOff>213360</xdr:colOff>
      <xdr:row>132</xdr:row>
      <xdr:rowOff>11430</xdr:rowOff>
    </xdr:from>
    <xdr:to>
      <xdr:col>8</xdr:col>
      <xdr:colOff>377211</xdr:colOff>
      <xdr:row>132</xdr:row>
      <xdr:rowOff>224817</xdr:rowOff>
    </xdr:to>
    <xdr:pic>
      <xdr:nvPicPr>
        <xdr:cNvPr id="14" name="Obrázok 13">
          <a:extLst>
            <a:ext uri="{FF2B5EF4-FFF2-40B4-BE49-F238E27FC236}">
              <a16:creationId xmlns:a16="http://schemas.microsoft.com/office/drawing/2014/main" id="{B78E85A1-B999-43FA-920B-B55FF1D00228}"/>
            </a:ext>
          </a:extLst>
        </xdr:cNvPr>
        <xdr:cNvPicPr>
          <a:picLocks noChangeAspect="1"/>
        </xdr:cNvPicPr>
      </xdr:nvPicPr>
      <xdr:blipFill>
        <a:blip xmlns:r="http://schemas.openxmlformats.org/officeDocument/2006/relationships" r:embed="rId4"/>
        <a:stretch>
          <a:fillRect/>
        </a:stretch>
      </xdr:blipFill>
      <xdr:spPr>
        <a:xfrm>
          <a:off x="7330440" y="26125170"/>
          <a:ext cx="152421" cy="194337"/>
        </a:xfrm>
        <a:prstGeom prst="rect">
          <a:avLst/>
        </a:prstGeom>
      </xdr:spPr>
    </xdr:pic>
    <xdr:clientData/>
  </xdr:twoCellAnchor>
  <xdr:twoCellAnchor editAs="oneCell">
    <xdr:from>
      <xdr:col>9</xdr:col>
      <xdr:colOff>918210</xdr:colOff>
      <xdr:row>132</xdr:row>
      <xdr:rowOff>9525</xdr:rowOff>
    </xdr:from>
    <xdr:to>
      <xdr:col>10</xdr:col>
      <xdr:colOff>148611</xdr:colOff>
      <xdr:row>132</xdr:row>
      <xdr:rowOff>224817</xdr:rowOff>
    </xdr:to>
    <xdr:pic>
      <xdr:nvPicPr>
        <xdr:cNvPr id="15" name="Obrázok 14">
          <a:extLst>
            <a:ext uri="{FF2B5EF4-FFF2-40B4-BE49-F238E27FC236}">
              <a16:creationId xmlns:a16="http://schemas.microsoft.com/office/drawing/2014/main" id="{E5EDA357-7C76-4533-8739-4C2C8CF4B347}"/>
            </a:ext>
          </a:extLst>
        </xdr:cNvPr>
        <xdr:cNvPicPr>
          <a:picLocks noChangeAspect="1"/>
        </xdr:cNvPicPr>
      </xdr:nvPicPr>
      <xdr:blipFill>
        <a:blip xmlns:r="http://schemas.openxmlformats.org/officeDocument/2006/relationships" r:embed="rId4"/>
        <a:stretch>
          <a:fillRect/>
        </a:stretch>
      </xdr:blipFill>
      <xdr:spPr>
        <a:xfrm>
          <a:off x="8972550" y="26123265"/>
          <a:ext cx="154326" cy="203862"/>
        </a:xfrm>
        <a:prstGeom prst="rect">
          <a:avLst/>
        </a:prstGeom>
      </xdr:spPr>
    </xdr:pic>
    <xdr:clientData/>
  </xdr:twoCellAnchor>
  <xdr:twoCellAnchor editAs="oneCell">
    <xdr:from>
      <xdr:col>13</xdr:col>
      <xdr:colOff>483870</xdr:colOff>
      <xdr:row>132</xdr:row>
      <xdr:rowOff>7620</xdr:rowOff>
    </xdr:from>
    <xdr:to>
      <xdr:col>13</xdr:col>
      <xdr:colOff>643911</xdr:colOff>
      <xdr:row>132</xdr:row>
      <xdr:rowOff>224817</xdr:rowOff>
    </xdr:to>
    <xdr:pic>
      <xdr:nvPicPr>
        <xdr:cNvPr id="16" name="Obrázok 15">
          <a:extLst>
            <a:ext uri="{FF2B5EF4-FFF2-40B4-BE49-F238E27FC236}">
              <a16:creationId xmlns:a16="http://schemas.microsoft.com/office/drawing/2014/main" id="{225B8B20-394E-4D18-A0D0-9794804A0665}"/>
            </a:ext>
          </a:extLst>
        </xdr:cNvPr>
        <xdr:cNvPicPr>
          <a:picLocks noChangeAspect="1"/>
        </xdr:cNvPicPr>
      </xdr:nvPicPr>
      <xdr:blipFill>
        <a:blip xmlns:r="http://schemas.openxmlformats.org/officeDocument/2006/relationships" r:embed="rId4"/>
        <a:stretch>
          <a:fillRect/>
        </a:stretch>
      </xdr:blipFill>
      <xdr:spPr>
        <a:xfrm>
          <a:off x="11304270" y="26121360"/>
          <a:ext cx="160041" cy="211482"/>
        </a:xfrm>
        <a:prstGeom prst="rect">
          <a:avLst/>
        </a:prstGeom>
      </xdr:spPr>
    </xdr:pic>
    <xdr:clientData/>
  </xdr:twoCellAnchor>
  <xdr:twoCellAnchor editAs="oneCell">
    <xdr:from>
      <xdr:col>3</xdr:col>
      <xdr:colOff>426720</xdr:colOff>
      <xdr:row>132</xdr:row>
      <xdr:rowOff>53340</xdr:rowOff>
    </xdr:from>
    <xdr:to>
      <xdr:col>3</xdr:col>
      <xdr:colOff>533415</xdr:colOff>
      <xdr:row>132</xdr:row>
      <xdr:rowOff>186707</xdr:rowOff>
    </xdr:to>
    <xdr:pic>
      <xdr:nvPicPr>
        <xdr:cNvPr id="18" name="Obrázok 17">
          <a:extLst>
            <a:ext uri="{FF2B5EF4-FFF2-40B4-BE49-F238E27FC236}">
              <a16:creationId xmlns:a16="http://schemas.microsoft.com/office/drawing/2014/main" id="{A8C73715-F95F-FD26-A2F6-A629CC3A426B}"/>
            </a:ext>
          </a:extLst>
        </xdr:cNvPr>
        <xdr:cNvPicPr>
          <a:picLocks noChangeAspect="1"/>
        </xdr:cNvPicPr>
      </xdr:nvPicPr>
      <xdr:blipFill>
        <a:blip xmlns:r="http://schemas.openxmlformats.org/officeDocument/2006/relationships" r:embed="rId5"/>
        <a:stretch>
          <a:fillRect/>
        </a:stretch>
      </xdr:blipFill>
      <xdr:spPr>
        <a:xfrm>
          <a:off x="2857500" y="26167080"/>
          <a:ext cx="106695" cy="121937"/>
        </a:xfrm>
        <a:prstGeom prst="rect">
          <a:avLst/>
        </a:prstGeom>
      </xdr:spPr>
    </xdr:pic>
    <xdr:clientData/>
  </xdr:twoCellAnchor>
  <xdr:twoCellAnchor editAs="oneCell">
    <xdr:from>
      <xdr:col>9</xdr:col>
      <xdr:colOff>935355</xdr:colOff>
      <xdr:row>132</xdr:row>
      <xdr:rowOff>49530</xdr:rowOff>
    </xdr:from>
    <xdr:to>
      <xdr:col>10</xdr:col>
      <xdr:colOff>110505</xdr:colOff>
      <xdr:row>132</xdr:row>
      <xdr:rowOff>186707</xdr:rowOff>
    </xdr:to>
    <xdr:pic>
      <xdr:nvPicPr>
        <xdr:cNvPr id="19" name="Obrázok 18">
          <a:extLst>
            <a:ext uri="{FF2B5EF4-FFF2-40B4-BE49-F238E27FC236}">
              <a16:creationId xmlns:a16="http://schemas.microsoft.com/office/drawing/2014/main" id="{8A960DEA-FBF0-44BA-95B1-1ACBC85A6046}"/>
            </a:ext>
          </a:extLst>
        </xdr:cNvPr>
        <xdr:cNvPicPr>
          <a:picLocks noChangeAspect="1"/>
        </xdr:cNvPicPr>
      </xdr:nvPicPr>
      <xdr:blipFill>
        <a:blip xmlns:r="http://schemas.openxmlformats.org/officeDocument/2006/relationships" r:embed="rId5"/>
        <a:stretch>
          <a:fillRect/>
        </a:stretch>
      </xdr:blipFill>
      <xdr:spPr>
        <a:xfrm>
          <a:off x="8989695" y="26163270"/>
          <a:ext cx="108600" cy="123842"/>
        </a:xfrm>
        <a:prstGeom prst="rect">
          <a:avLst/>
        </a:prstGeom>
      </xdr:spPr>
    </xdr:pic>
    <xdr:clientData/>
  </xdr:twoCellAnchor>
  <xdr:twoCellAnchor editAs="oneCell">
    <xdr:from>
      <xdr:col>4</xdr:col>
      <xdr:colOff>518160</xdr:colOff>
      <xdr:row>132</xdr:row>
      <xdr:rowOff>76200</xdr:rowOff>
    </xdr:from>
    <xdr:to>
      <xdr:col>4</xdr:col>
      <xdr:colOff>682010</xdr:colOff>
      <xdr:row>132</xdr:row>
      <xdr:rowOff>186705</xdr:rowOff>
    </xdr:to>
    <xdr:pic>
      <xdr:nvPicPr>
        <xdr:cNvPr id="20" name="Obrázok 19">
          <a:extLst>
            <a:ext uri="{FF2B5EF4-FFF2-40B4-BE49-F238E27FC236}">
              <a16:creationId xmlns:a16="http://schemas.microsoft.com/office/drawing/2014/main" id="{44E1D318-406E-2190-EB00-81A00DB34BC7}"/>
            </a:ext>
          </a:extLst>
        </xdr:cNvPr>
        <xdr:cNvPicPr>
          <a:picLocks noChangeAspect="1"/>
        </xdr:cNvPicPr>
      </xdr:nvPicPr>
      <xdr:blipFill>
        <a:blip xmlns:r="http://schemas.openxmlformats.org/officeDocument/2006/relationships" r:embed="rId6"/>
        <a:stretch>
          <a:fillRect/>
        </a:stretch>
      </xdr:blipFill>
      <xdr:spPr>
        <a:xfrm>
          <a:off x="3886200" y="26189940"/>
          <a:ext cx="144800" cy="106695"/>
        </a:xfrm>
        <a:prstGeom prst="rect">
          <a:avLst/>
        </a:prstGeom>
      </xdr:spPr>
    </xdr:pic>
    <xdr:clientData/>
  </xdr:twoCellAnchor>
  <xdr:twoCellAnchor editAs="oneCell">
    <xdr:from>
      <xdr:col>10</xdr:col>
      <xdr:colOff>186690</xdr:colOff>
      <xdr:row>132</xdr:row>
      <xdr:rowOff>53340</xdr:rowOff>
    </xdr:from>
    <xdr:to>
      <xdr:col>10</xdr:col>
      <xdr:colOff>339110</xdr:colOff>
      <xdr:row>132</xdr:row>
      <xdr:rowOff>156225</xdr:rowOff>
    </xdr:to>
    <xdr:pic>
      <xdr:nvPicPr>
        <xdr:cNvPr id="21" name="Obrázok 20">
          <a:extLst>
            <a:ext uri="{FF2B5EF4-FFF2-40B4-BE49-F238E27FC236}">
              <a16:creationId xmlns:a16="http://schemas.microsoft.com/office/drawing/2014/main" id="{2EAF4677-C0B5-4216-B5FD-9091148DCF59}"/>
            </a:ext>
          </a:extLst>
        </xdr:cNvPr>
        <xdr:cNvPicPr>
          <a:picLocks noChangeAspect="1"/>
        </xdr:cNvPicPr>
      </xdr:nvPicPr>
      <xdr:blipFill>
        <a:blip xmlns:r="http://schemas.openxmlformats.org/officeDocument/2006/relationships" r:embed="rId6"/>
        <a:stretch>
          <a:fillRect/>
        </a:stretch>
      </xdr:blipFill>
      <xdr:spPr>
        <a:xfrm>
          <a:off x="9178290" y="26167080"/>
          <a:ext cx="148610" cy="110505"/>
        </a:xfrm>
        <a:prstGeom prst="rect">
          <a:avLst/>
        </a:prstGeom>
      </xdr:spPr>
    </xdr:pic>
    <xdr:clientData/>
  </xdr:twoCellAnchor>
  <xdr:twoCellAnchor>
    <xdr:from>
      <xdr:col>5</xdr:col>
      <xdr:colOff>264795</xdr:colOff>
      <xdr:row>133</xdr:row>
      <xdr:rowOff>114300</xdr:rowOff>
    </xdr:from>
    <xdr:to>
      <xdr:col>5</xdr:col>
      <xdr:colOff>521970</xdr:colOff>
      <xdr:row>135</xdr:row>
      <xdr:rowOff>121920</xdr:rowOff>
    </xdr:to>
    <xdr:sp macro="" textlink="">
      <xdr:nvSpPr>
        <xdr:cNvPr id="22" name="Šípka: nadol 21">
          <a:extLst>
            <a:ext uri="{FF2B5EF4-FFF2-40B4-BE49-F238E27FC236}">
              <a16:creationId xmlns:a16="http://schemas.microsoft.com/office/drawing/2014/main" id="{EC0915EA-D638-F433-E719-57587EA713A7}"/>
            </a:ext>
          </a:extLst>
        </xdr:cNvPr>
        <xdr:cNvSpPr/>
      </xdr:nvSpPr>
      <xdr:spPr>
        <a:xfrm>
          <a:off x="4570095" y="26464260"/>
          <a:ext cx="257175" cy="46482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xdr:col>
      <xdr:colOff>299085</xdr:colOff>
      <xdr:row>133</xdr:row>
      <xdr:rowOff>95250</xdr:rowOff>
    </xdr:from>
    <xdr:to>
      <xdr:col>7</xdr:col>
      <xdr:colOff>552450</xdr:colOff>
      <xdr:row>135</xdr:row>
      <xdr:rowOff>99060</xdr:rowOff>
    </xdr:to>
    <xdr:sp macro="" textlink="">
      <xdr:nvSpPr>
        <xdr:cNvPr id="23" name="Šípka: nadol 22">
          <a:extLst>
            <a:ext uri="{FF2B5EF4-FFF2-40B4-BE49-F238E27FC236}">
              <a16:creationId xmlns:a16="http://schemas.microsoft.com/office/drawing/2014/main" id="{893D9C8C-FFD9-48CA-B91A-B2C5AAB6E8CA}"/>
            </a:ext>
          </a:extLst>
        </xdr:cNvPr>
        <xdr:cNvSpPr/>
      </xdr:nvSpPr>
      <xdr:spPr>
        <a:xfrm>
          <a:off x="6478905" y="26445210"/>
          <a:ext cx="253365" cy="46101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9</xdr:col>
      <xdr:colOff>297180</xdr:colOff>
      <xdr:row>133</xdr:row>
      <xdr:rowOff>91440</xdr:rowOff>
    </xdr:from>
    <xdr:to>
      <xdr:col>9</xdr:col>
      <xdr:colOff>554355</xdr:colOff>
      <xdr:row>135</xdr:row>
      <xdr:rowOff>95250</xdr:rowOff>
    </xdr:to>
    <xdr:sp macro="" textlink="">
      <xdr:nvSpPr>
        <xdr:cNvPr id="24" name="Šípka: nadol 23">
          <a:extLst>
            <a:ext uri="{FF2B5EF4-FFF2-40B4-BE49-F238E27FC236}">
              <a16:creationId xmlns:a16="http://schemas.microsoft.com/office/drawing/2014/main" id="{7FAFB53E-9084-4FA1-ACE3-5033ACF64D51}"/>
            </a:ext>
          </a:extLst>
        </xdr:cNvPr>
        <xdr:cNvSpPr/>
      </xdr:nvSpPr>
      <xdr:spPr>
        <a:xfrm>
          <a:off x="8351520" y="26441400"/>
          <a:ext cx="257175" cy="46101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11</xdr:col>
      <xdr:colOff>550545</xdr:colOff>
      <xdr:row>133</xdr:row>
      <xdr:rowOff>72390</xdr:rowOff>
    </xdr:from>
    <xdr:to>
      <xdr:col>12</xdr:col>
      <xdr:colOff>201930</xdr:colOff>
      <xdr:row>135</xdr:row>
      <xdr:rowOff>76200</xdr:rowOff>
    </xdr:to>
    <xdr:sp macro="" textlink="">
      <xdr:nvSpPr>
        <xdr:cNvPr id="25" name="Šípka: nadol 24">
          <a:extLst>
            <a:ext uri="{FF2B5EF4-FFF2-40B4-BE49-F238E27FC236}">
              <a16:creationId xmlns:a16="http://schemas.microsoft.com/office/drawing/2014/main" id="{5106D05D-506A-46FD-AC74-B8E2FB63963F}"/>
            </a:ext>
          </a:extLst>
        </xdr:cNvPr>
        <xdr:cNvSpPr/>
      </xdr:nvSpPr>
      <xdr:spPr>
        <a:xfrm>
          <a:off x="10151745" y="26422350"/>
          <a:ext cx="260985" cy="46101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16</xdr:col>
      <xdr:colOff>135255</xdr:colOff>
      <xdr:row>133</xdr:row>
      <xdr:rowOff>80010</xdr:rowOff>
    </xdr:from>
    <xdr:to>
      <xdr:col>16</xdr:col>
      <xdr:colOff>384810</xdr:colOff>
      <xdr:row>135</xdr:row>
      <xdr:rowOff>83820</xdr:rowOff>
    </xdr:to>
    <xdr:sp macro="" textlink="">
      <xdr:nvSpPr>
        <xdr:cNvPr id="26" name="Šípka: nadol 25">
          <a:extLst>
            <a:ext uri="{FF2B5EF4-FFF2-40B4-BE49-F238E27FC236}">
              <a16:creationId xmlns:a16="http://schemas.microsoft.com/office/drawing/2014/main" id="{0E9E2FD7-5E44-4D33-8D05-2F50B2C67CDC}"/>
            </a:ext>
          </a:extLst>
        </xdr:cNvPr>
        <xdr:cNvSpPr/>
      </xdr:nvSpPr>
      <xdr:spPr>
        <a:xfrm>
          <a:off x="12959715" y="26429970"/>
          <a:ext cx="249555" cy="461010"/>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0</xdr:col>
      <xdr:colOff>296333</xdr:colOff>
      <xdr:row>173</xdr:row>
      <xdr:rowOff>95250</xdr:rowOff>
    </xdr:from>
    <xdr:to>
      <xdr:col>3</xdr:col>
      <xdr:colOff>212025</xdr:colOff>
      <xdr:row>177</xdr:row>
      <xdr:rowOff>66777</xdr:rowOff>
    </xdr:to>
    <xdr:pic>
      <xdr:nvPicPr>
        <xdr:cNvPr id="9" name="Obrázok 8">
          <a:extLst>
            <a:ext uri="{FF2B5EF4-FFF2-40B4-BE49-F238E27FC236}">
              <a16:creationId xmlns:a16="http://schemas.microsoft.com/office/drawing/2014/main" id="{7979AF8E-1C4E-098B-AEF9-811A356B3CEC}"/>
            </a:ext>
          </a:extLst>
        </xdr:cNvPr>
        <xdr:cNvPicPr>
          <a:picLocks noChangeAspect="1"/>
        </xdr:cNvPicPr>
      </xdr:nvPicPr>
      <xdr:blipFill>
        <a:blip xmlns:r="http://schemas.openxmlformats.org/officeDocument/2006/relationships" r:embed="rId7"/>
        <a:stretch>
          <a:fillRect/>
        </a:stretch>
      </xdr:blipFill>
      <xdr:spPr>
        <a:xfrm>
          <a:off x="296333" y="35083750"/>
          <a:ext cx="2572109" cy="733527"/>
        </a:xfrm>
        <a:prstGeom prst="rect">
          <a:avLst/>
        </a:prstGeom>
        <a:ln>
          <a:solidFill>
            <a:sysClr val="windowText" lastClr="000000"/>
          </a:solidFill>
        </a:ln>
      </xdr:spPr>
    </xdr:pic>
    <xdr:clientData/>
  </xdr:twoCellAnchor>
  <xdr:twoCellAnchor editAs="oneCell">
    <xdr:from>
      <xdr:col>5</xdr:col>
      <xdr:colOff>486834</xdr:colOff>
      <xdr:row>173</xdr:row>
      <xdr:rowOff>158751</xdr:rowOff>
    </xdr:from>
    <xdr:to>
      <xdr:col>8</xdr:col>
      <xdr:colOff>207785</xdr:colOff>
      <xdr:row>177</xdr:row>
      <xdr:rowOff>92173</xdr:rowOff>
    </xdr:to>
    <xdr:pic>
      <xdr:nvPicPr>
        <xdr:cNvPr id="10" name="Obrázok 9">
          <a:extLst>
            <a:ext uri="{FF2B5EF4-FFF2-40B4-BE49-F238E27FC236}">
              <a16:creationId xmlns:a16="http://schemas.microsoft.com/office/drawing/2014/main" id="{626DCB58-75DF-6E86-7FB8-02509EFB4F4A}"/>
            </a:ext>
          </a:extLst>
        </xdr:cNvPr>
        <xdr:cNvPicPr>
          <a:picLocks noChangeAspect="1"/>
        </xdr:cNvPicPr>
      </xdr:nvPicPr>
      <xdr:blipFill>
        <a:blip xmlns:r="http://schemas.openxmlformats.org/officeDocument/2006/relationships" r:embed="rId8"/>
        <a:stretch>
          <a:fillRect/>
        </a:stretch>
      </xdr:blipFill>
      <xdr:spPr>
        <a:xfrm>
          <a:off x="5005917" y="35147251"/>
          <a:ext cx="2514951" cy="695422"/>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295275</xdr:colOff>
      <xdr:row>42</xdr:row>
      <xdr:rowOff>180975</xdr:rowOff>
    </xdr:from>
    <xdr:to>
      <xdr:col>9</xdr:col>
      <xdr:colOff>578697</xdr:colOff>
      <xdr:row>43</xdr:row>
      <xdr:rowOff>180975</xdr:rowOff>
    </xdr:to>
    <xdr:sp macro="" textlink="">
      <xdr:nvSpPr>
        <xdr:cNvPr id="2" name="Šípka: doprava 1">
          <a:extLst>
            <a:ext uri="{FF2B5EF4-FFF2-40B4-BE49-F238E27FC236}">
              <a16:creationId xmlns:a16="http://schemas.microsoft.com/office/drawing/2014/main" id="{D8D95704-3E32-45D9-A208-132131621D4B}"/>
            </a:ext>
          </a:extLst>
        </xdr:cNvPr>
        <xdr:cNvSpPr/>
      </xdr:nvSpPr>
      <xdr:spPr>
        <a:xfrm>
          <a:off x="6000750" y="8505825"/>
          <a:ext cx="1169247" cy="200025"/>
        </a:xfrm>
        <a:prstGeom prst="rightArrow">
          <a:avLst/>
        </a:prstGeom>
        <a:ln>
          <a:solidFill>
            <a:sysClr val="windowText" lastClr="000000"/>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endParaRPr lang="sk-SK" sz="1100"/>
        </a:p>
      </xdr:txBody>
    </xdr:sp>
    <xdr:clientData/>
  </xdr:twoCellAnchor>
  <xdr:twoCellAnchor>
    <xdr:from>
      <xdr:col>11</xdr:col>
      <xdr:colOff>0</xdr:colOff>
      <xdr:row>46</xdr:row>
      <xdr:rowOff>190500</xdr:rowOff>
    </xdr:from>
    <xdr:to>
      <xdr:col>12</xdr:col>
      <xdr:colOff>331047</xdr:colOff>
      <xdr:row>47</xdr:row>
      <xdr:rowOff>190500</xdr:rowOff>
    </xdr:to>
    <xdr:sp macro="" textlink="">
      <xdr:nvSpPr>
        <xdr:cNvPr id="3" name="Šípka: doprava 2">
          <a:extLst>
            <a:ext uri="{FF2B5EF4-FFF2-40B4-BE49-F238E27FC236}">
              <a16:creationId xmlns:a16="http://schemas.microsoft.com/office/drawing/2014/main" id="{A5517307-09A2-4EAA-BC72-8EE2CD735B10}"/>
            </a:ext>
          </a:extLst>
        </xdr:cNvPr>
        <xdr:cNvSpPr/>
      </xdr:nvSpPr>
      <xdr:spPr>
        <a:xfrm>
          <a:off x="8220075" y="9305925"/>
          <a:ext cx="1169247" cy="200025"/>
        </a:xfrm>
        <a:prstGeom prst="rightArrow">
          <a:avLst/>
        </a:prstGeom>
        <a:ln>
          <a:solidFill>
            <a:sysClr val="windowText" lastClr="000000"/>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endParaRPr lang="sk-SK" sz="1100"/>
        </a:p>
      </xdr:txBody>
    </xdr:sp>
    <xdr:clientData/>
  </xdr:twoCellAnchor>
  <xdr:twoCellAnchor>
    <xdr:from>
      <xdr:col>10</xdr:col>
      <xdr:colOff>419100</xdr:colOff>
      <xdr:row>27</xdr:row>
      <xdr:rowOff>66675</xdr:rowOff>
    </xdr:from>
    <xdr:to>
      <xdr:col>16</xdr:col>
      <xdr:colOff>729391</xdr:colOff>
      <xdr:row>40</xdr:row>
      <xdr:rowOff>179271</xdr:rowOff>
    </xdr:to>
    <xdr:pic>
      <xdr:nvPicPr>
        <xdr:cNvPr id="4" name="Obrázok 35">
          <a:extLst>
            <a:ext uri="{FF2B5EF4-FFF2-40B4-BE49-F238E27FC236}">
              <a16:creationId xmlns:a16="http://schemas.microsoft.com/office/drawing/2014/main" id="{B8581EFB-F6AC-4B6D-8FA6-6A57438E3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44" r="30743" b="33849"/>
        <a:stretch>
          <a:fillRect/>
        </a:stretch>
      </xdr:blipFill>
      <xdr:spPr bwMode="auto">
        <a:xfrm>
          <a:off x="8096250" y="5334000"/>
          <a:ext cx="5063266" cy="2779596"/>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542925</xdr:colOff>
      <xdr:row>36</xdr:row>
      <xdr:rowOff>104775</xdr:rowOff>
    </xdr:from>
    <xdr:to>
      <xdr:col>15</xdr:col>
      <xdr:colOff>552450</xdr:colOff>
      <xdr:row>39</xdr:row>
      <xdr:rowOff>38100</xdr:rowOff>
    </xdr:to>
    <xdr:cxnSp macro="">
      <xdr:nvCxnSpPr>
        <xdr:cNvPr id="6" name="Rovná spojnica 5">
          <a:extLst>
            <a:ext uri="{FF2B5EF4-FFF2-40B4-BE49-F238E27FC236}">
              <a16:creationId xmlns:a16="http://schemas.microsoft.com/office/drawing/2014/main" id="{0B1968E8-4EE9-C78D-8FE0-CF06C83106EA}"/>
            </a:ext>
          </a:extLst>
        </xdr:cNvPr>
        <xdr:cNvCxnSpPr/>
      </xdr:nvCxnSpPr>
      <xdr:spPr>
        <a:xfrm>
          <a:off x="12134850" y="7248525"/>
          <a:ext cx="9525" cy="52387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542925</xdr:colOff>
      <xdr:row>36</xdr:row>
      <xdr:rowOff>114300</xdr:rowOff>
    </xdr:from>
    <xdr:to>
      <xdr:col>17</xdr:col>
      <xdr:colOff>133350</xdr:colOff>
      <xdr:row>36</xdr:row>
      <xdr:rowOff>123825</xdr:rowOff>
    </xdr:to>
    <xdr:cxnSp macro="">
      <xdr:nvCxnSpPr>
        <xdr:cNvPr id="7" name="Rovná spojnica 6">
          <a:extLst>
            <a:ext uri="{FF2B5EF4-FFF2-40B4-BE49-F238E27FC236}">
              <a16:creationId xmlns:a16="http://schemas.microsoft.com/office/drawing/2014/main" id="{3412D0F6-3F3E-4AA2-93FB-DC245246F49B}"/>
            </a:ext>
          </a:extLst>
        </xdr:cNvPr>
        <xdr:cNvCxnSpPr/>
      </xdr:nvCxnSpPr>
      <xdr:spPr>
        <a:xfrm flipH="1" flipV="1">
          <a:off x="12134850" y="7258050"/>
          <a:ext cx="1266825" cy="952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47625</xdr:colOff>
      <xdr:row>35</xdr:row>
      <xdr:rowOff>9525</xdr:rowOff>
    </xdr:from>
    <xdr:to>
      <xdr:col>16</xdr:col>
      <xdr:colOff>809625</xdr:colOff>
      <xdr:row>36</xdr:row>
      <xdr:rowOff>66675</xdr:rowOff>
    </xdr:to>
    <xdr:sp macro="" textlink="">
      <xdr:nvSpPr>
        <xdr:cNvPr id="9" name="BlokTextu 8">
          <a:extLst>
            <a:ext uri="{FF2B5EF4-FFF2-40B4-BE49-F238E27FC236}">
              <a16:creationId xmlns:a16="http://schemas.microsoft.com/office/drawing/2014/main" id="{9C428B42-695A-DEE5-A064-A90EA8F8BF7A}"/>
            </a:ext>
          </a:extLst>
        </xdr:cNvPr>
        <xdr:cNvSpPr txBox="1"/>
      </xdr:nvSpPr>
      <xdr:spPr>
        <a:xfrm>
          <a:off x="12477750" y="6953250"/>
          <a:ext cx="762000" cy="257175"/>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k-SK" sz="1100" b="1"/>
            <a:t>F0=79,88</a:t>
          </a:r>
        </a:p>
      </xdr:txBody>
    </xdr:sp>
    <xdr:clientData/>
  </xdr:twoCellAnchor>
  <xdr:twoCellAnchor editAs="oneCell">
    <xdr:from>
      <xdr:col>0</xdr:col>
      <xdr:colOff>771525</xdr:colOff>
      <xdr:row>58</xdr:row>
      <xdr:rowOff>28575</xdr:rowOff>
    </xdr:from>
    <xdr:to>
      <xdr:col>4</xdr:col>
      <xdr:colOff>72891</xdr:colOff>
      <xdr:row>63</xdr:row>
      <xdr:rowOff>110638</xdr:rowOff>
    </xdr:to>
    <xdr:pic>
      <xdr:nvPicPr>
        <xdr:cNvPr id="5" name="Obrázok 4">
          <a:extLst>
            <a:ext uri="{FF2B5EF4-FFF2-40B4-BE49-F238E27FC236}">
              <a16:creationId xmlns:a16="http://schemas.microsoft.com/office/drawing/2014/main" id="{D1B36C47-F27B-E55D-A63D-A20A1DF103E4}"/>
            </a:ext>
          </a:extLst>
        </xdr:cNvPr>
        <xdr:cNvPicPr>
          <a:picLocks noChangeAspect="1"/>
        </xdr:cNvPicPr>
      </xdr:nvPicPr>
      <xdr:blipFill>
        <a:blip xmlns:r="http://schemas.openxmlformats.org/officeDocument/2006/relationships" r:embed="rId2"/>
        <a:stretch>
          <a:fillRect/>
        </a:stretch>
      </xdr:blipFill>
      <xdr:spPr>
        <a:xfrm>
          <a:off x="771525" y="11506200"/>
          <a:ext cx="3591426" cy="1057423"/>
        </a:xfrm>
        <a:prstGeom prst="rect">
          <a:avLst/>
        </a:prstGeom>
        <a:ln>
          <a:solidFill>
            <a:schemeClr val="accent1"/>
          </a:solidFill>
        </a:ln>
      </xdr:spPr>
    </xdr:pic>
    <xdr:clientData/>
  </xdr:twoCellAnchor>
  <xdr:twoCellAnchor>
    <xdr:from>
      <xdr:col>3</xdr:col>
      <xdr:colOff>472713</xdr:colOff>
      <xdr:row>105</xdr:row>
      <xdr:rowOff>40277</xdr:rowOff>
    </xdr:from>
    <xdr:to>
      <xdr:col>6</xdr:col>
      <xdr:colOff>569868</xdr:colOff>
      <xdr:row>105</xdr:row>
      <xdr:rowOff>219347</xdr:rowOff>
    </xdr:to>
    <xdr:sp macro="" textlink="">
      <xdr:nvSpPr>
        <xdr:cNvPr id="8" name="Šípka: doprava 7">
          <a:extLst>
            <a:ext uri="{FF2B5EF4-FFF2-40B4-BE49-F238E27FC236}">
              <a16:creationId xmlns:a16="http://schemas.microsoft.com/office/drawing/2014/main" id="{42BBDEEA-878E-4D0F-AC82-4173DE98B9B7}"/>
            </a:ext>
          </a:extLst>
        </xdr:cNvPr>
        <xdr:cNvSpPr/>
      </xdr:nvSpPr>
      <xdr:spPr>
        <a:xfrm>
          <a:off x="3705770" y="20744906"/>
          <a:ext cx="3297555" cy="179070"/>
        </a:xfrm>
        <a:prstGeom prst="rightArrow">
          <a:avLst/>
        </a:prstGeom>
        <a:ln>
          <a:solidFill>
            <a:sysClr val="windowText" lastClr="000000"/>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endParaRPr lang="sk-SK" sz="1100"/>
        </a:p>
      </xdr:txBody>
    </xdr:sp>
    <xdr:clientData/>
  </xdr:twoCellAnchor>
  <xdr:twoCellAnchor>
    <xdr:from>
      <xdr:col>17</xdr:col>
      <xdr:colOff>462643</xdr:colOff>
      <xdr:row>135</xdr:row>
      <xdr:rowOff>122463</xdr:rowOff>
    </xdr:from>
    <xdr:to>
      <xdr:col>18</xdr:col>
      <xdr:colOff>734786</xdr:colOff>
      <xdr:row>137</xdr:row>
      <xdr:rowOff>54428</xdr:rowOff>
    </xdr:to>
    <xdr:sp macro="" textlink="">
      <xdr:nvSpPr>
        <xdr:cNvPr id="10" name="Šípka: doprava 9">
          <a:extLst>
            <a:ext uri="{FF2B5EF4-FFF2-40B4-BE49-F238E27FC236}">
              <a16:creationId xmlns:a16="http://schemas.microsoft.com/office/drawing/2014/main" id="{1EFFF984-30B2-4515-90EE-1D77016A77D0}"/>
            </a:ext>
          </a:extLst>
        </xdr:cNvPr>
        <xdr:cNvSpPr/>
      </xdr:nvSpPr>
      <xdr:spPr>
        <a:xfrm>
          <a:off x="17743714" y="26996570"/>
          <a:ext cx="1115786" cy="340179"/>
        </a:xfrm>
        <a:prstGeom prst="rightArrow">
          <a:avLst/>
        </a:prstGeom>
        <a:ln>
          <a:solidFill>
            <a:sysClr val="windowText" lastClr="000000"/>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endParaRPr lang="sk-SK" sz="1100"/>
        </a:p>
      </xdr:txBody>
    </xdr:sp>
    <xdr:clientData/>
  </xdr:twoCellAnchor>
  <xdr:twoCellAnchor>
    <xdr:from>
      <xdr:col>18</xdr:col>
      <xdr:colOff>521154</xdr:colOff>
      <xdr:row>155</xdr:row>
      <xdr:rowOff>127907</xdr:rowOff>
    </xdr:from>
    <xdr:to>
      <xdr:col>24</xdr:col>
      <xdr:colOff>521154</xdr:colOff>
      <xdr:row>165</xdr:row>
      <xdr:rowOff>144235</xdr:rowOff>
    </xdr:to>
    <xdr:graphicFrame macro="">
      <xdr:nvGraphicFramePr>
        <xdr:cNvPr id="11" name="Graf 10">
          <a:extLst>
            <a:ext uri="{FF2B5EF4-FFF2-40B4-BE49-F238E27FC236}">
              <a16:creationId xmlns:a16="http://schemas.microsoft.com/office/drawing/2014/main" id="{B77DDF1E-9F2F-7FFF-E462-F412F78157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589190</xdr:colOff>
      <xdr:row>168</xdr:row>
      <xdr:rowOff>87085</xdr:rowOff>
    </xdr:from>
    <xdr:to>
      <xdr:col>24</xdr:col>
      <xdr:colOff>598714</xdr:colOff>
      <xdr:row>179</xdr:row>
      <xdr:rowOff>0</xdr:rowOff>
    </xdr:to>
    <xdr:graphicFrame macro="">
      <xdr:nvGraphicFramePr>
        <xdr:cNvPr id="12" name="Graf 11">
          <a:extLst>
            <a:ext uri="{FF2B5EF4-FFF2-40B4-BE49-F238E27FC236}">
              <a16:creationId xmlns:a16="http://schemas.microsoft.com/office/drawing/2014/main" id="{9FCD1B9F-36D7-CECB-60CF-AABF65DE23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589189</xdr:colOff>
      <xdr:row>180</xdr:row>
      <xdr:rowOff>189140</xdr:rowOff>
    </xdr:from>
    <xdr:to>
      <xdr:col>25</xdr:col>
      <xdr:colOff>13606</xdr:colOff>
      <xdr:row>192</xdr:row>
      <xdr:rowOff>81642</xdr:rowOff>
    </xdr:to>
    <xdr:graphicFrame macro="">
      <xdr:nvGraphicFramePr>
        <xdr:cNvPr id="13" name="Graf 12">
          <a:extLst>
            <a:ext uri="{FF2B5EF4-FFF2-40B4-BE49-F238E27FC236}">
              <a16:creationId xmlns:a16="http://schemas.microsoft.com/office/drawing/2014/main" id="{CEC6C0BA-76B9-7A24-D8BD-0A13AA737A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630011</xdr:colOff>
      <xdr:row>194</xdr:row>
      <xdr:rowOff>93890</xdr:rowOff>
    </xdr:from>
    <xdr:to>
      <xdr:col>24</xdr:col>
      <xdr:colOff>571500</xdr:colOff>
      <xdr:row>205</xdr:row>
      <xdr:rowOff>13607</xdr:rowOff>
    </xdr:to>
    <xdr:graphicFrame macro="">
      <xdr:nvGraphicFramePr>
        <xdr:cNvPr id="14" name="Graf 13">
          <a:extLst>
            <a:ext uri="{FF2B5EF4-FFF2-40B4-BE49-F238E27FC236}">
              <a16:creationId xmlns:a16="http://schemas.microsoft.com/office/drawing/2014/main" id="{CC6AD3E7-DF08-D9AA-1ECC-04572E936B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602797</xdr:colOff>
      <xdr:row>207</xdr:row>
      <xdr:rowOff>48986</xdr:rowOff>
    </xdr:from>
    <xdr:to>
      <xdr:col>25</xdr:col>
      <xdr:colOff>81643</xdr:colOff>
      <xdr:row>219</xdr:row>
      <xdr:rowOff>40821</xdr:rowOff>
    </xdr:to>
    <xdr:graphicFrame macro="">
      <xdr:nvGraphicFramePr>
        <xdr:cNvPr id="15" name="Graf 14">
          <a:extLst>
            <a:ext uri="{FF2B5EF4-FFF2-40B4-BE49-F238E27FC236}">
              <a16:creationId xmlns:a16="http://schemas.microsoft.com/office/drawing/2014/main" id="{478DB552-5BA8-E304-1A5F-AE3DFDCE05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625928</xdr:colOff>
      <xdr:row>179</xdr:row>
      <xdr:rowOff>81641</xdr:rowOff>
    </xdr:from>
    <xdr:to>
      <xdr:col>8</xdr:col>
      <xdr:colOff>27214</xdr:colOff>
      <xdr:row>205</xdr:row>
      <xdr:rowOff>102742</xdr:rowOff>
    </xdr:to>
    <xdr:pic>
      <xdr:nvPicPr>
        <xdr:cNvPr id="16" name="Obrázok 15">
          <a:extLst>
            <a:ext uri="{FF2B5EF4-FFF2-40B4-BE49-F238E27FC236}">
              <a16:creationId xmlns:a16="http://schemas.microsoft.com/office/drawing/2014/main" id="{A5B2D3C0-3560-7AC6-848A-8D0948447527}"/>
            </a:ext>
          </a:extLst>
        </xdr:cNvPr>
        <xdr:cNvPicPr>
          <a:picLocks noChangeAspect="1"/>
        </xdr:cNvPicPr>
      </xdr:nvPicPr>
      <xdr:blipFill>
        <a:blip xmlns:r="http://schemas.openxmlformats.org/officeDocument/2006/relationships" r:embed="rId8"/>
        <a:stretch>
          <a:fillRect/>
        </a:stretch>
      </xdr:blipFill>
      <xdr:spPr>
        <a:xfrm>
          <a:off x="625928" y="35569070"/>
          <a:ext cx="7470322" cy="5042136"/>
        </a:xfrm>
        <a:prstGeom prst="rect">
          <a:avLst/>
        </a:prstGeom>
        <a:ln>
          <a:solidFill>
            <a:schemeClr val="accent1"/>
          </a:solidFill>
        </a:ln>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50"/>
  <sheetViews>
    <sheetView tabSelected="1" zoomScale="70" zoomScaleNormal="70" workbookViewId="0"/>
  </sheetViews>
  <sheetFormatPr defaultRowHeight="14.25"/>
  <cols>
    <col min="2" max="2" width="9.375" customWidth="1"/>
    <col min="5" max="5" width="11.375" customWidth="1"/>
    <col min="11" max="11" width="10.875" customWidth="1"/>
    <col min="17" max="17" width="11.375" customWidth="1"/>
  </cols>
  <sheetData>
    <row r="1" spans="2:22" ht="50.1" customHeight="1" thickBot="1">
      <c r="B1" s="203" t="s">
        <v>4</v>
      </c>
      <c r="C1" s="204"/>
      <c r="D1" s="204"/>
      <c r="E1" s="204"/>
      <c r="F1" s="204"/>
      <c r="G1" s="204"/>
      <c r="H1" s="204"/>
      <c r="I1" s="204"/>
      <c r="J1" s="204"/>
      <c r="K1" s="204"/>
      <c r="L1" s="204"/>
      <c r="M1" s="204"/>
      <c r="N1" s="204"/>
      <c r="O1" s="204"/>
      <c r="P1" s="204"/>
      <c r="Q1" s="204"/>
      <c r="R1" s="204"/>
      <c r="S1" s="204"/>
      <c r="T1" s="204"/>
      <c r="U1" s="204"/>
      <c r="V1" s="205"/>
    </row>
    <row r="2" spans="2:22" ht="27.95" customHeight="1">
      <c r="B2" s="206" t="s">
        <v>22</v>
      </c>
      <c r="C2" s="207"/>
      <c r="D2" s="207"/>
      <c r="E2" s="207"/>
      <c r="F2" s="207"/>
      <c r="G2" s="207"/>
      <c r="H2" s="207"/>
      <c r="I2" s="207"/>
      <c r="J2" s="207"/>
      <c r="K2" s="207"/>
      <c r="L2" s="207"/>
      <c r="M2" s="207"/>
      <c r="N2" s="207"/>
      <c r="O2" s="207"/>
      <c r="P2" s="207"/>
      <c r="Q2" s="207"/>
      <c r="R2" s="207"/>
      <c r="S2" s="207"/>
      <c r="T2" s="207"/>
      <c r="U2" s="207"/>
      <c r="V2" s="208"/>
    </row>
    <row r="3" spans="2:22" ht="27.95" customHeight="1">
      <c r="B3" s="209"/>
      <c r="C3" s="210"/>
      <c r="D3" s="210"/>
      <c r="E3" s="210"/>
      <c r="F3" s="210"/>
      <c r="G3" s="210"/>
      <c r="H3" s="210"/>
      <c r="I3" s="210"/>
      <c r="J3" s="210"/>
      <c r="K3" s="210"/>
      <c r="L3" s="210"/>
      <c r="M3" s="210"/>
      <c r="N3" s="210"/>
      <c r="O3" s="210"/>
      <c r="P3" s="210"/>
      <c r="Q3" s="210"/>
      <c r="R3" s="210"/>
      <c r="S3" s="210"/>
      <c r="T3" s="210"/>
      <c r="U3" s="210"/>
      <c r="V3" s="211"/>
    </row>
    <row r="4" spans="2:22" ht="27.95" customHeight="1">
      <c r="B4" s="209"/>
      <c r="C4" s="210"/>
      <c r="D4" s="210"/>
      <c r="E4" s="210"/>
      <c r="F4" s="210"/>
      <c r="G4" s="210"/>
      <c r="H4" s="210"/>
      <c r="I4" s="210"/>
      <c r="J4" s="210"/>
      <c r="K4" s="210"/>
      <c r="L4" s="210"/>
      <c r="M4" s="210"/>
      <c r="N4" s="210"/>
      <c r="O4" s="210"/>
      <c r="P4" s="210"/>
      <c r="Q4" s="210"/>
      <c r="R4" s="210"/>
      <c r="S4" s="210"/>
      <c r="T4" s="210"/>
      <c r="U4" s="210"/>
      <c r="V4" s="211"/>
    </row>
    <row r="5" spans="2:22" ht="27.95" customHeight="1">
      <c r="B5" s="209"/>
      <c r="C5" s="210"/>
      <c r="D5" s="210"/>
      <c r="E5" s="210"/>
      <c r="F5" s="210"/>
      <c r="G5" s="210"/>
      <c r="H5" s="210"/>
      <c r="I5" s="210"/>
      <c r="J5" s="210"/>
      <c r="K5" s="210"/>
      <c r="L5" s="210"/>
      <c r="M5" s="210"/>
      <c r="N5" s="210"/>
      <c r="O5" s="210"/>
      <c r="P5" s="210"/>
      <c r="Q5" s="210"/>
      <c r="R5" s="210"/>
      <c r="S5" s="210"/>
      <c r="T5" s="210"/>
      <c r="U5" s="210"/>
      <c r="V5" s="211"/>
    </row>
    <row r="6" spans="2:22" ht="27.95" customHeight="1" thickBot="1">
      <c r="B6" s="212"/>
      <c r="C6" s="213"/>
      <c r="D6" s="213"/>
      <c r="E6" s="213"/>
      <c r="F6" s="213"/>
      <c r="G6" s="213"/>
      <c r="H6" s="213"/>
      <c r="I6" s="213"/>
      <c r="J6" s="213"/>
      <c r="K6" s="213"/>
      <c r="L6" s="213"/>
      <c r="M6" s="213"/>
      <c r="N6" s="213"/>
      <c r="O6" s="213"/>
      <c r="P6" s="213"/>
      <c r="Q6" s="213"/>
      <c r="R6" s="213"/>
      <c r="S6" s="213"/>
      <c r="T6" s="213"/>
      <c r="U6" s="213"/>
      <c r="V6" s="214"/>
    </row>
    <row r="7" spans="2:22" ht="15" thickBot="1"/>
    <row r="8" spans="2:22" ht="15" thickBot="1">
      <c r="B8" s="215" t="s">
        <v>5</v>
      </c>
      <c r="C8" s="216"/>
      <c r="D8" s="216"/>
      <c r="E8" s="216"/>
      <c r="F8" s="216"/>
      <c r="G8" s="216"/>
      <c r="H8" s="217"/>
      <c r="I8" s="227"/>
      <c r="J8" s="228"/>
      <c r="K8" s="228"/>
      <c r="L8" s="228"/>
      <c r="M8" s="228"/>
      <c r="N8" s="229"/>
      <c r="O8" s="215" t="s">
        <v>6</v>
      </c>
      <c r="P8" s="216"/>
      <c r="Q8" s="216"/>
      <c r="R8" s="216"/>
      <c r="S8" s="216"/>
      <c r="T8" s="216"/>
      <c r="U8" s="216"/>
      <c r="V8" s="217"/>
    </row>
    <row r="9" spans="2:22" ht="15" thickBot="1">
      <c r="O9" s="218"/>
      <c r="P9" s="219"/>
      <c r="Q9" s="219"/>
      <c r="R9" s="219"/>
      <c r="S9" s="219"/>
      <c r="T9" s="219"/>
      <c r="U9" s="219"/>
      <c r="V9" s="220"/>
    </row>
    <row r="10" spans="2:22" ht="29.25" thickBot="1">
      <c r="B10" s="42" t="s">
        <v>3</v>
      </c>
      <c r="C10" s="230" t="s">
        <v>17</v>
      </c>
      <c r="D10" s="230"/>
      <c r="E10" s="231"/>
      <c r="G10" s="38"/>
      <c r="H10" s="39" t="s">
        <v>20</v>
      </c>
      <c r="I10" s="39" t="s">
        <v>21</v>
      </c>
      <c r="J10" s="40" t="s">
        <v>18</v>
      </c>
      <c r="K10" s="41" t="s">
        <v>19</v>
      </c>
      <c r="O10" s="221"/>
      <c r="P10" s="222"/>
      <c r="Q10" s="222"/>
      <c r="R10" s="222"/>
      <c r="S10" s="222"/>
      <c r="T10" s="222"/>
      <c r="U10" s="222"/>
      <c r="V10" s="223"/>
    </row>
    <row r="11" spans="2:22">
      <c r="B11" s="236"/>
      <c r="C11" s="237"/>
      <c r="D11" s="237"/>
      <c r="E11" s="238"/>
      <c r="G11" s="35" t="s">
        <v>11</v>
      </c>
      <c r="H11" s="36">
        <v>300</v>
      </c>
      <c r="I11" s="36">
        <v>500</v>
      </c>
      <c r="J11" s="36">
        <f>(H11+I11)/2</f>
        <v>400</v>
      </c>
      <c r="K11" s="37">
        <f>(I11-H11)/2</f>
        <v>100</v>
      </c>
      <c r="O11" s="221"/>
      <c r="P11" s="222"/>
      <c r="Q11" s="222"/>
      <c r="R11" s="222"/>
      <c r="S11" s="222"/>
      <c r="T11" s="222"/>
      <c r="U11" s="222"/>
      <c r="V11" s="223"/>
    </row>
    <row r="12" spans="2:22">
      <c r="B12" s="43" t="s">
        <v>11</v>
      </c>
      <c r="C12" s="232" t="s">
        <v>14</v>
      </c>
      <c r="D12" s="232"/>
      <c r="E12" s="233"/>
      <c r="G12" s="30" t="s">
        <v>12</v>
      </c>
      <c r="H12" s="29">
        <v>350</v>
      </c>
      <c r="I12" s="29">
        <v>700</v>
      </c>
      <c r="J12" s="29">
        <f t="shared" ref="J12:J13" si="0">(H12+I12)/2</f>
        <v>525</v>
      </c>
      <c r="K12" s="31">
        <f t="shared" ref="K12:K13" si="1">(I12-H12)/2</f>
        <v>175</v>
      </c>
      <c r="O12" s="221"/>
      <c r="P12" s="222"/>
      <c r="Q12" s="222"/>
      <c r="R12" s="222"/>
      <c r="S12" s="222"/>
      <c r="T12" s="222"/>
      <c r="U12" s="222"/>
      <c r="V12" s="223"/>
    </row>
    <row r="13" spans="2:22" ht="15" thickBot="1">
      <c r="B13" s="43" t="s">
        <v>12</v>
      </c>
      <c r="C13" s="232" t="s">
        <v>15</v>
      </c>
      <c r="D13" s="232"/>
      <c r="E13" s="233"/>
      <c r="G13" s="32" t="s">
        <v>13</v>
      </c>
      <c r="H13" s="33">
        <v>20</v>
      </c>
      <c r="I13" s="33">
        <v>60</v>
      </c>
      <c r="J13" s="33">
        <f t="shared" si="0"/>
        <v>40</v>
      </c>
      <c r="K13" s="34">
        <f t="shared" si="1"/>
        <v>20</v>
      </c>
      <c r="O13" s="221"/>
      <c r="P13" s="222"/>
      <c r="Q13" s="222"/>
      <c r="R13" s="222"/>
      <c r="S13" s="222"/>
      <c r="T13" s="222"/>
      <c r="U13" s="222"/>
      <c r="V13" s="223"/>
    </row>
    <row r="14" spans="2:22" ht="15" thickBot="1">
      <c r="B14" s="44" t="s">
        <v>13</v>
      </c>
      <c r="C14" s="234" t="s">
        <v>16</v>
      </c>
      <c r="D14" s="234"/>
      <c r="E14" s="235"/>
      <c r="O14" s="221"/>
      <c r="P14" s="222"/>
      <c r="Q14" s="222"/>
      <c r="R14" s="222"/>
      <c r="S14" s="222"/>
      <c r="T14" s="222"/>
      <c r="U14" s="222"/>
      <c r="V14" s="223"/>
    </row>
    <row r="15" spans="2:22">
      <c r="O15" s="221"/>
      <c r="P15" s="222"/>
      <c r="Q15" s="222"/>
      <c r="R15" s="222"/>
      <c r="S15" s="222"/>
      <c r="T15" s="222"/>
      <c r="U15" s="222"/>
      <c r="V15" s="223"/>
    </row>
    <row r="16" spans="2:22" ht="15" thickBot="1">
      <c r="O16" s="221"/>
      <c r="P16" s="222"/>
      <c r="Q16" s="222"/>
      <c r="R16" s="222"/>
      <c r="S16" s="222"/>
      <c r="T16" s="222"/>
      <c r="U16" s="222"/>
      <c r="V16" s="223"/>
    </row>
    <row r="17" spans="2:22" ht="21.75" customHeight="1" thickBot="1">
      <c r="B17" s="24" t="s">
        <v>11</v>
      </c>
      <c r="C17" s="25" t="s">
        <v>12</v>
      </c>
      <c r="D17" s="25" t="s">
        <v>13</v>
      </c>
      <c r="E17" s="25" t="s">
        <v>3</v>
      </c>
      <c r="F17" s="25"/>
      <c r="G17" s="26" t="s">
        <v>0</v>
      </c>
      <c r="H17" s="26" t="s">
        <v>1</v>
      </c>
      <c r="I17" s="26" t="s">
        <v>2</v>
      </c>
      <c r="J17" s="27" t="s">
        <v>3</v>
      </c>
      <c r="O17" s="221"/>
      <c r="P17" s="222"/>
      <c r="Q17" s="222"/>
      <c r="R17" s="222"/>
      <c r="S17" s="222"/>
      <c r="T17" s="222"/>
      <c r="U17" s="222"/>
      <c r="V17" s="223"/>
    </row>
    <row r="18" spans="2:22">
      <c r="B18" s="20">
        <v>300</v>
      </c>
      <c r="C18" s="21">
        <v>350</v>
      </c>
      <c r="D18" s="21">
        <v>20</v>
      </c>
      <c r="E18" s="21">
        <v>25</v>
      </c>
      <c r="F18" s="200"/>
      <c r="G18" s="23">
        <v>-1</v>
      </c>
      <c r="H18" s="23">
        <v>-1</v>
      </c>
      <c r="I18" s="23">
        <v>-1</v>
      </c>
      <c r="J18" s="21">
        <v>25</v>
      </c>
      <c r="O18" s="221"/>
      <c r="P18" s="222"/>
      <c r="Q18" s="222"/>
      <c r="R18" s="222"/>
      <c r="S18" s="222"/>
      <c r="T18" s="222"/>
      <c r="U18" s="222"/>
      <c r="V18" s="223"/>
    </row>
    <row r="19" spans="2:22">
      <c r="B19" s="16">
        <v>500</v>
      </c>
      <c r="C19" s="14">
        <v>350</v>
      </c>
      <c r="D19" s="14">
        <v>20</v>
      </c>
      <c r="E19" s="14">
        <v>23</v>
      </c>
      <c r="F19" s="201"/>
      <c r="G19" s="15">
        <v>1</v>
      </c>
      <c r="H19" s="15">
        <v>-1</v>
      </c>
      <c r="I19" s="15">
        <v>-1</v>
      </c>
      <c r="J19" s="14">
        <v>23</v>
      </c>
      <c r="O19" s="221"/>
      <c r="P19" s="222"/>
      <c r="Q19" s="222"/>
      <c r="R19" s="222"/>
      <c r="S19" s="222"/>
      <c r="T19" s="222"/>
      <c r="U19" s="222"/>
      <c r="V19" s="223"/>
    </row>
    <row r="20" spans="2:22">
      <c r="B20" s="16">
        <v>300</v>
      </c>
      <c r="C20" s="14">
        <v>700</v>
      </c>
      <c r="D20" s="14">
        <v>20</v>
      </c>
      <c r="E20" s="14">
        <v>28</v>
      </c>
      <c r="F20" s="201"/>
      <c r="G20" s="15">
        <v>-1</v>
      </c>
      <c r="H20" s="15">
        <v>1</v>
      </c>
      <c r="I20" s="15">
        <v>-1</v>
      </c>
      <c r="J20" s="14">
        <v>28</v>
      </c>
      <c r="O20" s="221"/>
      <c r="P20" s="222"/>
      <c r="Q20" s="222"/>
      <c r="R20" s="222"/>
      <c r="S20" s="222"/>
      <c r="T20" s="222"/>
      <c r="U20" s="222"/>
      <c r="V20" s="223"/>
    </row>
    <row r="21" spans="2:22">
      <c r="B21" s="16">
        <v>500</v>
      </c>
      <c r="C21" s="14">
        <v>700</v>
      </c>
      <c r="D21" s="14">
        <v>20</v>
      </c>
      <c r="E21" s="14">
        <v>26</v>
      </c>
      <c r="F21" s="201"/>
      <c r="G21" s="15">
        <v>1</v>
      </c>
      <c r="H21" s="15">
        <v>1</v>
      </c>
      <c r="I21" s="15">
        <v>-1</v>
      </c>
      <c r="J21" s="14">
        <v>26</v>
      </c>
      <c r="O21" s="221"/>
      <c r="P21" s="222"/>
      <c r="Q21" s="222"/>
      <c r="R21" s="222"/>
      <c r="S21" s="222"/>
      <c r="T21" s="222"/>
      <c r="U21" s="222"/>
      <c r="V21" s="223"/>
    </row>
    <row r="22" spans="2:22">
      <c r="B22" s="16">
        <v>300</v>
      </c>
      <c r="C22" s="14">
        <v>350</v>
      </c>
      <c r="D22" s="14">
        <v>60</v>
      </c>
      <c r="E22" s="14">
        <v>33</v>
      </c>
      <c r="F22" s="201"/>
      <c r="G22" s="15">
        <v>-1</v>
      </c>
      <c r="H22" s="15">
        <v>-1</v>
      </c>
      <c r="I22" s="15">
        <v>1</v>
      </c>
      <c r="J22" s="14">
        <v>33</v>
      </c>
      <c r="O22" s="221"/>
      <c r="P22" s="222"/>
      <c r="Q22" s="222"/>
      <c r="R22" s="222"/>
      <c r="S22" s="222"/>
      <c r="T22" s="222"/>
      <c r="U22" s="222"/>
      <c r="V22" s="223"/>
    </row>
    <row r="23" spans="2:22">
      <c r="B23" s="16">
        <v>500</v>
      </c>
      <c r="C23" s="14">
        <v>350</v>
      </c>
      <c r="D23" s="14">
        <v>60</v>
      </c>
      <c r="E23" s="14">
        <v>27</v>
      </c>
      <c r="F23" s="201"/>
      <c r="G23" s="15">
        <v>1</v>
      </c>
      <c r="H23" s="15">
        <v>-1</v>
      </c>
      <c r="I23" s="15">
        <v>1</v>
      </c>
      <c r="J23" s="14">
        <v>27</v>
      </c>
      <c r="O23" s="221"/>
      <c r="P23" s="222"/>
      <c r="Q23" s="222"/>
      <c r="R23" s="222"/>
      <c r="S23" s="222"/>
      <c r="T23" s="222"/>
      <c r="U23" s="222"/>
      <c r="V23" s="223"/>
    </row>
    <row r="24" spans="2:22">
      <c r="B24" s="16">
        <v>300</v>
      </c>
      <c r="C24" s="14">
        <v>700</v>
      </c>
      <c r="D24" s="14">
        <v>60</v>
      </c>
      <c r="E24" s="14">
        <v>41</v>
      </c>
      <c r="F24" s="201"/>
      <c r="G24" s="15">
        <v>-1</v>
      </c>
      <c r="H24" s="15">
        <v>1</v>
      </c>
      <c r="I24" s="15">
        <v>1</v>
      </c>
      <c r="J24" s="14">
        <v>41</v>
      </c>
      <c r="O24" s="221"/>
      <c r="P24" s="222"/>
      <c r="Q24" s="222"/>
      <c r="R24" s="222"/>
      <c r="S24" s="222"/>
      <c r="T24" s="222"/>
      <c r="U24" s="222"/>
      <c r="V24" s="223"/>
    </row>
    <row r="25" spans="2:22">
      <c r="B25" s="16">
        <v>500</v>
      </c>
      <c r="C25" s="14">
        <v>700</v>
      </c>
      <c r="D25" s="14">
        <v>60</v>
      </c>
      <c r="E25" s="14">
        <v>36</v>
      </c>
      <c r="F25" s="201"/>
      <c r="G25" s="15">
        <v>1</v>
      </c>
      <c r="H25" s="15">
        <v>1</v>
      </c>
      <c r="I25" s="15">
        <v>1</v>
      </c>
      <c r="J25" s="14">
        <v>36</v>
      </c>
      <c r="O25" s="221"/>
      <c r="P25" s="222"/>
      <c r="Q25" s="222"/>
      <c r="R25" s="222"/>
      <c r="S25" s="222"/>
      <c r="T25" s="222"/>
      <c r="U25" s="222"/>
      <c r="V25" s="223"/>
    </row>
    <row r="26" spans="2:22">
      <c r="B26" s="16">
        <v>300</v>
      </c>
      <c r="C26" s="14">
        <v>350</v>
      </c>
      <c r="D26" s="14">
        <v>20</v>
      </c>
      <c r="E26" s="14">
        <v>25</v>
      </c>
      <c r="F26" s="201"/>
      <c r="G26" s="15">
        <v>-1</v>
      </c>
      <c r="H26" s="15">
        <v>-1</v>
      </c>
      <c r="I26" s="15">
        <v>-1</v>
      </c>
      <c r="J26" s="14">
        <v>25</v>
      </c>
      <c r="O26" s="221"/>
      <c r="P26" s="222"/>
      <c r="Q26" s="222"/>
      <c r="R26" s="222"/>
      <c r="S26" s="222"/>
      <c r="T26" s="222"/>
      <c r="U26" s="222"/>
      <c r="V26" s="223"/>
    </row>
    <row r="27" spans="2:22">
      <c r="B27" s="16">
        <v>500</v>
      </c>
      <c r="C27" s="14">
        <v>350</v>
      </c>
      <c r="D27" s="14">
        <v>20</v>
      </c>
      <c r="E27" s="14">
        <v>24</v>
      </c>
      <c r="F27" s="201"/>
      <c r="G27" s="15">
        <v>1</v>
      </c>
      <c r="H27" s="15">
        <v>-1</v>
      </c>
      <c r="I27" s="15">
        <v>-1</v>
      </c>
      <c r="J27" s="14">
        <v>24</v>
      </c>
      <c r="O27" s="221"/>
      <c r="P27" s="222"/>
      <c r="Q27" s="222"/>
      <c r="R27" s="222"/>
      <c r="S27" s="222"/>
      <c r="T27" s="222"/>
      <c r="U27" s="222"/>
      <c r="V27" s="223"/>
    </row>
    <row r="28" spans="2:22">
      <c r="B28" s="16">
        <v>300</v>
      </c>
      <c r="C28" s="14">
        <v>700</v>
      </c>
      <c r="D28" s="14">
        <v>20</v>
      </c>
      <c r="E28" s="14">
        <v>26</v>
      </c>
      <c r="F28" s="201"/>
      <c r="G28" s="15">
        <v>-1</v>
      </c>
      <c r="H28" s="15">
        <v>1</v>
      </c>
      <c r="I28" s="15">
        <v>-1</v>
      </c>
      <c r="J28" s="14">
        <v>26</v>
      </c>
      <c r="O28" s="221"/>
      <c r="P28" s="222"/>
      <c r="Q28" s="222"/>
      <c r="R28" s="222"/>
      <c r="S28" s="222"/>
      <c r="T28" s="222"/>
      <c r="U28" s="222"/>
      <c r="V28" s="223"/>
    </row>
    <row r="29" spans="2:22">
      <c r="B29" s="16">
        <v>500</v>
      </c>
      <c r="C29" s="14">
        <v>700</v>
      </c>
      <c r="D29" s="14">
        <v>20</v>
      </c>
      <c r="E29" s="14">
        <v>27</v>
      </c>
      <c r="F29" s="201"/>
      <c r="G29" s="15">
        <v>1</v>
      </c>
      <c r="H29" s="15">
        <v>1</v>
      </c>
      <c r="I29" s="15">
        <v>-1</v>
      </c>
      <c r="J29" s="14">
        <v>27</v>
      </c>
      <c r="O29" s="221"/>
      <c r="P29" s="222"/>
      <c r="Q29" s="222"/>
      <c r="R29" s="222"/>
      <c r="S29" s="222"/>
      <c r="T29" s="222"/>
      <c r="U29" s="222"/>
      <c r="V29" s="223"/>
    </row>
    <row r="30" spans="2:22">
      <c r="B30" s="16">
        <v>300</v>
      </c>
      <c r="C30" s="14">
        <v>350</v>
      </c>
      <c r="D30" s="14">
        <v>60</v>
      </c>
      <c r="E30" s="14">
        <v>29</v>
      </c>
      <c r="F30" s="201"/>
      <c r="G30" s="15">
        <v>-1</v>
      </c>
      <c r="H30" s="15">
        <v>-1</v>
      </c>
      <c r="I30" s="15">
        <v>1</v>
      </c>
      <c r="J30" s="14">
        <v>29</v>
      </c>
      <c r="O30" s="221"/>
      <c r="P30" s="222"/>
      <c r="Q30" s="222"/>
      <c r="R30" s="222"/>
      <c r="S30" s="222"/>
      <c r="T30" s="222"/>
      <c r="U30" s="222"/>
      <c r="V30" s="223"/>
    </row>
    <row r="31" spans="2:22">
      <c r="B31" s="16">
        <v>500</v>
      </c>
      <c r="C31" s="14">
        <v>350</v>
      </c>
      <c r="D31" s="14">
        <v>60</v>
      </c>
      <c r="E31" s="14">
        <v>27</v>
      </c>
      <c r="F31" s="201"/>
      <c r="G31" s="15">
        <v>1</v>
      </c>
      <c r="H31" s="15">
        <v>-1</v>
      </c>
      <c r="I31" s="15">
        <v>1</v>
      </c>
      <c r="J31" s="14">
        <v>27</v>
      </c>
      <c r="O31" s="221"/>
      <c r="P31" s="222"/>
      <c r="Q31" s="222"/>
      <c r="R31" s="222"/>
      <c r="S31" s="222"/>
      <c r="T31" s="222"/>
      <c r="U31" s="222"/>
      <c r="V31" s="223"/>
    </row>
    <row r="32" spans="2:22">
      <c r="B32" s="16">
        <v>300</v>
      </c>
      <c r="C32" s="14">
        <v>700</v>
      </c>
      <c r="D32" s="14">
        <v>60</v>
      </c>
      <c r="E32" s="14">
        <v>40</v>
      </c>
      <c r="F32" s="201"/>
      <c r="G32" s="15">
        <v>-1</v>
      </c>
      <c r="H32" s="15">
        <v>1</v>
      </c>
      <c r="I32" s="15">
        <v>1</v>
      </c>
      <c r="J32" s="14">
        <v>40</v>
      </c>
      <c r="O32" s="221"/>
      <c r="P32" s="222"/>
      <c r="Q32" s="222"/>
      <c r="R32" s="222"/>
      <c r="S32" s="222"/>
      <c r="T32" s="222"/>
      <c r="U32" s="222"/>
      <c r="V32" s="223"/>
    </row>
    <row r="33" spans="2:22" ht="15" thickBot="1">
      <c r="B33" s="17">
        <v>500</v>
      </c>
      <c r="C33" s="18">
        <v>700</v>
      </c>
      <c r="D33" s="18">
        <v>60</v>
      </c>
      <c r="E33" s="18">
        <v>37</v>
      </c>
      <c r="F33" s="202"/>
      <c r="G33" s="19">
        <v>1</v>
      </c>
      <c r="H33" s="19">
        <v>1</v>
      </c>
      <c r="I33" s="19">
        <v>1</v>
      </c>
      <c r="J33" s="18">
        <v>37</v>
      </c>
      <c r="O33" s="221"/>
      <c r="P33" s="222"/>
      <c r="Q33" s="222"/>
      <c r="R33" s="222"/>
      <c r="S33" s="222"/>
      <c r="T33" s="222"/>
      <c r="U33" s="222"/>
      <c r="V33" s="223"/>
    </row>
    <row r="34" spans="2:22" ht="15.75" thickBot="1">
      <c r="B34" s="3"/>
      <c r="C34" s="3"/>
      <c r="D34" s="3"/>
      <c r="E34" s="3"/>
      <c r="F34" s="3"/>
      <c r="G34" s="3"/>
      <c r="H34" s="3"/>
      <c r="I34" s="46" t="s">
        <v>23</v>
      </c>
      <c r="J34" s="45">
        <f>AVERAGE(J18:J33)</f>
        <v>29.625</v>
      </c>
      <c r="O34" s="221"/>
      <c r="P34" s="222"/>
      <c r="Q34" s="222"/>
      <c r="R34" s="222"/>
      <c r="S34" s="222"/>
      <c r="T34" s="222"/>
      <c r="U34" s="222"/>
      <c r="V34" s="223"/>
    </row>
    <row r="35" spans="2:22">
      <c r="B35" s="5"/>
      <c r="C35" s="5"/>
      <c r="D35" s="5"/>
      <c r="E35" s="4"/>
      <c r="F35" s="4"/>
      <c r="G35" s="4"/>
      <c r="H35" s="4"/>
      <c r="I35" s="4"/>
      <c r="O35" s="221"/>
      <c r="P35" s="222"/>
      <c r="Q35" s="222"/>
      <c r="R35" s="222"/>
      <c r="S35" s="222"/>
      <c r="T35" s="222"/>
      <c r="U35" s="222"/>
      <c r="V35" s="223"/>
    </row>
    <row r="36" spans="2:22">
      <c r="B36" s="5"/>
      <c r="C36" s="5"/>
      <c r="D36" s="5"/>
      <c r="E36" s="4"/>
      <c r="F36" s="4"/>
      <c r="G36" s="4"/>
      <c r="H36" s="4"/>
      <c r="I36" s="4"/>
      <c r="O36" s="221"/>
      <c r="P36" s="222"/>
      <c r="Q36" s="222"/>
      <c r="R36" s="222"/>
      <c r="S36" s="222"/>
      <c r="T36" s="222"/>
      <c r="U36" s="222"/>
      <c r="V36" s="223"/>
    </row>
    <row r="37" spans="2:22">
      <c r="B37" s="5"/>
      <c r="C37" s="5"/>
      <c r="D37" s="5"/>
      <c r="E37" s="4"/>
      <c r="F37" s="4"/>
      <c r="G37" s="4"/>
      <c r="H37" s="4"/>
      <c r="I37" s="4"/>
      <c r="O37" s="221"/>
      <c r="P37" s="222"/>
      <c r="Q37" s="222"/>
      <c r="R37" s="222"/>
      <c r="S37" s="222"/>
      <c r="T37" s="222"/>
      <c r="U37" s="222"/>
      <c r="V37" s="223"/>
    </row>
    <row r="38" spans="2:22">
      <c r="B38" s="5"/>
      <c r="C38" s="5"/>
      <c r="D38" s="5"/>
      <c r="E38" s="4"/>
      <c r="F38" s="4"/>
      <c r="G38" s="4"/>
      <c r="H38" s="4"/>
      <c r="I38" s="4"/>
      <c r="O38" s="221"/>
      <c r="P38" s="222"/>
      <c r="Q38" s="222"/>
      <c r="R38" s="222"/>
      <c r="S38" s="222"/>
      <c r="T38" s="222"/>
      <c r="U38" s="222"/>
      <c r="V38" s="223"/>
    </row>
    <row r="39" spans="2:22">
      <c r="B39" s="5"/>
      <c r="C39" s="5"/>
      <c r="D39" s="5"/>
      <c r="E39" s="4"/>
      <c r="F39" s="4"/>
      <c r="G39" s="4"/>
      <c r="H39" s="4"/>
      <c r="I39" s="4"/>
      <c r="O39" s="221"/>
      <c r="P39" s="222"/>
      <c r="Q39" s="222"/>
      <c r="R39" s="222"/>
      <c r="S39" s="222"/>
      <c r="T39" s="222"/>
      <c r="U39" s="222"/>
      <c r="V39" s="223"/>
    </row>
    <row r="40" spans="2:22">
      <c r="B40" s="5"/>
      <c r="C40" s="5"/>
      <c r="D40" s="5"/>
      <c r="E40" s="4"/>
      <c r="F40" s="4"/>
      <c r="G40" s="4"/>
      <c r="H40" s="4"/>
      <c r="I40" s="4"/>
      <c r="O40" s="221"/>
      <c r="P40" s="222"/>
      <c r="Q40" s="222"/>
      <c r="R40" s="222"/>
      <c r="S40" s="222"/>
      <c r="T40" s="222"/>
      <c r="U40" s="222"/>
      <c r="V40" s="223"/>
    </row>
    <row r="41" spans="2:22">
      <c r="B41" s="5"/>
      <c r="C41" s="5"/>
      <c r="D41" s="5"/>
      <c r="E41" s="4"/>
      <c r="F41" s="4"/>
      <c r="G41" s="4"/>
      <c r="H41" s="4"/>
      <c r="I41" s="4"/>
      <c r="O41" s="221"/>
      <c r="P41" s="222"/>
      <c r="Q41" s="222"/>
      <c r="R41" s="222"/>
      <c r="S41" s="222"/>
      <c r="T41" s="222"/>
      <c r="U41" s="222"/>
      <c r="V41" s="223"/>
    </row>
    <row r="42" spans="2:22">
      <c r="B42" s="5"/>
      <c r="C42" s="5"/>
      <c r="D42" s="5"/>
      <c r="E42" s="4"/>
      <c r="F42" s="4"/>
      <c r="G42" s="4"/>
      <c r="H42" s="4"/>
      <c r="I42" s="4"/>
      <c r="O42" s="221"/>
      <c r="P42" s="222"/>
      <c r="Q42" s="222"/>
      <c r="R42" s="222"/>
      <c r="S42" s="222"/>
      <c r="T42" s="222"/>
      <c r="U42" s="222"/>
      <c r="V42" s="223"/>
    </row>
    <row r="43" spans="2:22">
      <c r="B43" s="5"/>
      <c r="C43" s="5"/>
      <c r="D43" s="5"/>
      <c r="E43" s="4"/>
      <c r="F43" s="4"/>
      <c r="G43" s="4"/>
      <c r="H43" s="4"/>
      <c r="I43" s="4"/>
      <c r="O43" s="221"/>
      <c r="P43" s="222"/>
      <c r="Q43" s="222"/>
      <c r="R43" s="222"/>
      <c r="S43" s="222"/>
      <c r="T43" s="222"/>
      <c r="U43" s="222"/>
      <c r="V43" s="223"/>
    </row>
    <row r="44" spans="2:22">
      <c r="B44" s="5"/>
      <c r="C44" s="5"/>
      <c r="D44" s="5"/>
      <c r="E44" s="4"/>
      <c r="F44" s="4"/>
      <c r="G44" s="4"/>
      <c r="H44" s="4"/>
      <c r="I44" s="4"/>
      <c r="O44" s="221"/>
      <c r="P44" s="222"/>
      <c r="Q44" s="222"/>
      <c r="R44" s="222"/>
      <c r="S44" s="222"/>
      <c r="T44" s="222"/>
      <c r="U44" s="222"/>
      <c r="V44" s="223"/>
    </row>
    <row r="45" spans="2:22">
      <c r="B45" s="5"/>
      <c r="C45" s="5"/>
      <c r="D45" s="5"/>
      <c r="E45" s="4"/>
      <c r="F45" s="4"/>
      <c r="G45" s="4"/>
      <c r="H45" s="4"/>
      <c r="I45" s="4"/>
      <c r="O45" s="221"/>
      <c r="P45" s="222"/>
      <c r="Q45" s="222"/>
      <c r="R45" s="222"/>
      <c r="S45" s="222"/>
      <c r="T45" s="222"/>
      <c r="U45" s="222"/>
      <c r="V45" s="223"/>
    </row>
    <row r="46" spans="2:22" ht="15" thickBot="1">
      <c r="B46" s="5"/>
      <c r="C46" s="5"/>
      <c r="D46" s="5"/>
      <c r="E46" s="4"/>
      <c r="F46" s="4"/>
      <c r="G46" s="4"/>
      <c r="H46" s="4"/>
      <c r="I46" s="4"/>
      <c r="O46" s="224"/>
      <c r="P46" s="225"/>
      <c r="Q46" s="225"/>
      <c r="R46" s="225"/>
      <c r="S46" s="225"/>
      <c r="T46" s="225"/>
      <c r="U46" s="225"/>
      <c r="V46" s="226"/>
    </row>
    <row r="47" spans="2:22">
      <c r="B47" s="5"/>
      <c r="C47" s="5"/>
      <c r="D47" s="5"/>
      <c r="E47" s="4"/>
      <c r="F47" s="4"/>
      <c r="G47" s="4"/>
      <c r="H47" s="4"/>
      <c r="I47" s="4"/>
    </row>
    <row r="48" spans="2:22">
      <c r="B48" s="5"/>
      <c r="C48" s="5"/>
      <c r="D48" s="5"/>
      <c r="E48" s="4"/>
      <c r="F48" s="4"/>
      <c r="G48" s="4"/>
      <c r="H48" s="4"/>
      <c r="I48" s="4"/>
    </row>
    <row r="49" spans="2:9">
      <c r="B49" s="5"/>
      <c r="C49" s="5"/>
      <c r="D49" s="5"/>
      <c r="E49" s="4"/>
      <c r="F49" s="4"/>
      <c r="G49" s="4"/>
      <c r="H49" s="4"/>
      <c r="I49" s="4"/>
    </row>
    <row r="50" spans="2:9">
      <c r="B50" s="5"/>
      <c r="C50" s="5"/>
      <c r="D50" s="5"/>
      <c r="E50" s="4"/>
      <c r="F50" s="4"/>
      <c r="G50" s="4"/>
      <c r="H50" s="4"/>
      <c r="I50" s="4"/>
    </row>
  </sheetData>
  <mergeCells count="12">
    <mergeCell ref="F18:F33"/>
    <mergeCell ref="B1:V1"/>
    <mergeCell ref="B2:V6"/>
    <mergeCell ref="B8:H8"/>
    <mergeCell ref="O8:V8"/>
    <mergeCell ref="O9:V46"/>
    <mergeCell ref="I8:N8"/>
    <mergeCell ref="C10:E10"/>
    <mergeCell ref="C12:E12"/>
    <mergeCell ref="C13:E13"/>
    <mergeCell ref="C14:E14"/>
    <mergeCell ref="B11:E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184"/>
  <sheetViews>
    <sheetView zoomScale="90" zoomScaleNormal="90" workbookViewId="0">
      <selection activeCell="D173" sqref="D173"/>
    </sheetView>
  </sheetViews>
  <sheetFormatPr defaultRowHeight="14.25"/>
  <cols>
    <col min="1" max="1" width="6.375" customWidth="1"/>
    <col min="2" max="2" width="19.25" customWidth="1"/>
    <col min="3" max="10" width="14" customWidth="1"/>
    <col min="11" max="11" width="12.875" customWidth="1"/>
    <col min="13" max="14" width="11.125" customWidth="1"/>
    <col min="18" max="18" width="8.25" customWidth="1"/>
  </cols>
  <sheetData>
    <row r="2" spans="1:12" ht="15" thickBot="1"/>
    <row r="3" spans="1:12" ht="15" thickBot="1">
      <c r="A3" s="215" t="s">
        <v>24</v>
      </c>
      <c r="B3" s="216"/>
      <c r="C3" s="216"/>
      <c r="D3" s="216"/>
      <c r="E3" s="216"/>
      <c r="F3" s="216"/>
      <c r="G3" s="216"/>
      <c r="H3" s="216"/>
      <c r="I3" s="216"/>
      <c r="J3" s="216"/>
      <c r="K3" s="216"/>
      <c r="L3" s="217"/>
    </row>
    <row r="21" spans="1:31" ht="15" thickBot="1"/>
    <row r="22" spans="1:31" ht="15" thickBot="1">
      <c r="A22" s="215" t="s">
        <v>25</v>
      </c>
      <c r="B22" s="216"/>
      <c r="C22" s="216"/>
      <c r="D22" s="216"/>
      <c r="E22" s="216"/>
      <c r="F22" s="216"/>
      <c r="G22" s="216"/>
      <c r="H22" s="216"/>
      <c r="I22" s="216"/>
      <c r="J22" s="216"/>
      <c r="K22" s="216"/>
      <c r="L22" s="217"/>
    </row>
    <row r="23" spans="1:31" ht="15" thickBot="1"/>
    <row r="24" spans="1:31" ht="15" thickBot="1">
      <c r="P24" s="215" t="s">
        <v>37</v>
      </c>
      <c r="Q24" s="216"/>
      <c r="R24" s="216"/>
      <c r="S24" s="217"/>
    </row>
    <row r="25" spans="1:31" ht="15" thickBot="1">
      <c r="B25" s="47" t="s">
        <v>26</v>
      </c>
      <c r="C25" s="257" t="s">
        <v>28</v>
      </c>
      <c r="D25" s="56" t="s">
        <v>0</v>
      </c>
      <c r="E25" s="56" t="s">
        <v>1</v>
      </c>
      <c r="F25" s="56" t="s">
        <v>2</v>
      </c>
      <c r="G25" s="56" t="s">
        <v>7</v>
      </c>
      <c r="H25" s="56" t="s">
        <v>8</v>
      </c>
      <c r="I25" s="56" t="s">
        <v>9</v>
      </c>
      <c r="J25" s="57" t="s">
        <v>10</v>
      </c>
      <c r="K25" s="47" t="s">
        <v>27</v>
      </c>
      <c r="L25" s="255" t="s">
        <v>3</v>
      </c>
      <c r="O25" s="45" t="s">
        <v>36</v>
      </c>
      <c r="P25" s="7" cm="1">
        <f t="array" ref="P25:AE32">TRANSPOSE(C27:J42)</f>
        <v>1</v>
      </c>
      <c r="Q25" s="8">
        <v>1</v>
      </c>
      <c r="R25" s="8">
        <v>1</v>
      </c>
      <c r="S25" s="8">
        <v>1</v>
      </c>
      <c r="T25" s="8">
        <v>1</v>
      </c>
      <c r="U25" s="8">
        <v>1</v>
      </c>
      <c r="V25" s="8">
        <v>1</v>
      </c>
      <c r="W25" s="8">
        <v>1</v>
      </c>
      <c r="X25" s="8">
        <v>1</v>
      </c>
      <c r="Y25" s="8">
        <v>1</v>
      </c>
      <c r="Z25" s="8">
        <v>1</v>
      </c>
      <c r="AA25" s="8">
        <v>1</v>
      </c>
      <c r="AB25" s="8">
        <v>1</v>
      </c>
      <c r="AC25" s="8">
        <v>1</v>
      </c>
      <c r="AD25" s="8">
        <v>1</v>
      </c>
      <c r="AE25" s="9">
        <v>1</v>
      </c>
    </row>
    <row r="26" spans="1:31" ht="15" thickBot="1">
      <c r="B26" s="47"/>
      <c r="C26" s="245"/>
      <c r="D26" s="58" t="s">
        <v>29</v>
      </c>
      <c r="E26" s="58" t="s">
        <v>30</v>
      </c>
      <c r="F26" s="58" t="s">
        <v>31</v>
      </c>
      <c r="G26" s="58" t="s">
        <v>32</v>
      </c>
      <c r="H26" s="58" t="s">
        <v>33</v>
      </c>
      <c r="I26" s="58" t="s">
        <v>34</v>
      </c>
      <c r="J26" s="59" t="s">
        <v>35</v>
      </c>
      <c r="K26" s="47"/>
      <c r="L26" s="256"/>
      <c r="P26" s="10">
        <v>-1</v>
      </c>
      <c r="Q26" s="6">
        <v>1</v>
      </c>
      <c r="R26" s="6">
        <v>-1</v>
      </c>
      <c r="S26" s="6">
        <v>1</v>
      </c>
      <c r="T26" s="6">
        <v>-1</v>
      </c>
      <c r="U26" s="6">
        <v>1</v>
      </c>
      <c r="V26" s="6">
        <v>-1</v>
      </c>
      <c r="W26" s="6">
        <v>1</v>
      </c>
      <c r="X26" s="6">
        <v>-1</v>
      </c>
      <c r="Y26" s="6">
        <v>1</v>
      </c>
      <c r="Z26" s="6">
        <v>-1</v>
      </c>
      <c r="AA26" s="6">
        <v>1</v>
      </c>
      <c r="AB26" s="6">
        <v>-1</v>
      </c>
      <c r="AC26" s="6">
        <v>1</v>
      </c>
      <c r="AD26" s="6">
        <v>-1</v>
      </c>
      <c r="AE26" s="1">
        <v>1</v>
      </c>
    </row>
    <row r="27" spans="1:31">
      <c r="C27" s="55">
        <v>1</v>
      </c>
      <c r="D27" s="23">
        <v>-1</v>
      </c>
      <c r="E27" s="23">
        <v>-1</v>
      </c>
      <c r="F27" s="23">
        <v>-1</v>
      </c>
      <c r="G27" s="22">
        <f>D27*E27</f>
        <v>1</v>
      </c>
      <c r="H27" s="22">
        <f>D27*F27</f>
        <v>1</v>
      </c>
      <c r="I27" s="22">
        <f>E27*F27</f>
        <v>1</v>
      </c>
      <c r="J27" s="54">
        <f>D27*E27*F27</f>
        <v>-1</v>
      </c>
      <c r="L27" s="50">
        <v>25</v>
      </c>
      <c r="P27" s="10">
        <v>-1</v>
      </c>
      <c r="Q27" s="6">
        <v>-1</v>
      </c>
      <c r="R27" s="6">
        <v>1</v>
      </c>
      <c r="S27" s="6">
        <v>1</v>
      </c>
      <c r="T27" s="6">
        <v>-1</v>
      </c>
      <c r="U27" s="6">
        <v>-1</v>
      </c>
      <c r="V27" s="6">
        <v>1</v>
      </c>
      <c r="W27" s="6">
        <v>1</v>
      </c>
      <c r="X27" s="6">
        <v>-1</v>
      </c>
      <c r="Y27" s="6">
        <v>-1</v>
      </c>
      <c r="Z27" s="6">
        <v>1</v>
      </c>
      <c r="AA27" s="6">
        <v>1</v>
      </c>
      <c r="AB27" s="6">
        <v>-1</v>
      </c>
      <c r="AC27" s="6">
        <v>-1</v>
      </c>
      <c r="AD27" s="6">
        <v>1</v>
      </c>
      <c r="AE27" s="1">
        <v>1</v>
      </c>
    </row>
    <row r="28" spans="1:31">
      <c r="C28" s="10">
        <v>1</v>
      </c>
      <c r="D28" s="15">
        <v>1</v>
      </c>
      <c r="E28" s="15">
        <v>-1</v>
      </c>
      <c r="F28" s="15">
        <v>-1</v>
      </c>
      <c r="G28" s="6">
        <f t="shared" ref="G28:G42" si="0">D28*E28</f>
        <v>-1</v>
      </c>
      <c r="H28" s="6">
        <f t="shared" ref="H28:H42" si="1">D28*F28</f>
        <v>-1</v>
      </c>
      <c r="I28" s="6">
        <f t="shared" ref="I28:I42" si="2">E28*F28</f>
        <v>1</v>
      </c>
      <c r="J28" s="1">
        <f t="shared" ref="J28:J42" si="3">D28*E28*F28</f>
        <v>1</v>
      </c>
      <c r="L28" s="51">
        <v>23</v>
      </c>
      <c r="P28" s="10">
        <v>-1</v>
      </c>
      <c r="Q28" s="6">
        <v>-1</v>
      </c>
      <c r="R28" s="6">
        <v>-1</v>
      </c>
      <c r="S28" s="6">
        <v>-1</v>
      </c>
      <c r="T28" s="6">
        <v>1</v>
      </c>
      <c r="U28" s="6">
        <v>1</v>
      </c>
      <c r="V28" s="6">
        <v>1</v>
      </c>
      <c r="W28" s="6">
        <v>1</v>
      </c>
      <c r="X28" s="6">
        <v>-1</v>
      </c>
      <c r="Y28" s="6">
        <v>-1</v>
      </c>
      <c r="Z28" s="6">
        <v>-1</v>
      </c>
      <c r="AA28" s="6">
        <v>-1</v>
      </c>
      <c r="AB28" s="6">
        <v>1</v>
      </c>
      <c r="AC28" s="6">
        <v>1</v>
      </c>
      <c r="AD28" s="6">
        <v>1</v>
      </c>
      <c r="AE28" s="1">
        <v>1</v>
      </c>
    </row>
    <row r="29" spans="1:31">
      <c r="C29" s="10">
        <v>1</v>
      </c>
      <c r="D29" s="15">
        <v>-1</v>
      </c>
      <c r="E29" s="15">
        <v>1</v>
      </c>
      <c r="F29" s="15">
        <v>-1</v>
      </c>
      <c r="G29" s="6">
        <f t="shared" si="0"/>
        <v>-1</v>
      </c>
      <c r="H29" s="6">
        <f t="shared" si="1"/>
        <v>1</v>
      </c>
      <c r="I29" s="6">
        <f t="shared" si="2"/>
        <v>-1</v>
      </c>
      <c r="J29" s="1">
        <f t="shared" si="3"/>
        <v>1</v>
      </c>
      <c r="L29" s="51">
        <v>28</v>
      </c>
      <c r="P29" s="10">
        <v>1</v>
      </c>
      <c r="Q29" s="6">
        <v>-1</v>
      </c>
      <c r="R29" s="6">
        <v>-1</v>
      </c>
      <c r="S29" s="6">
        <v>1</v>
      </c>
      <c r="T29" s="6">
        <v>1</v>
      </c>
      <c r="U29" s="6">
        <v>-1</v>
      </c>
      <c r="V29" s="6">
        <v>-1</v>
      </c>
      <c r="W29" s="6">
        <v>1</v>
      </c>
      <c r="X29" s="6">
        <v>1</v>
      </c>
      <c r="Y29" s="6">
        <v>-1</v>
      </c>
      <c r="Z29" s="6">
        <v>-1</v>
      </c>
      <c r="AA29" s="6">
        <v>1</v>
      </c>
      <c r="AB29" s="6">
        <v>1</v>
      </c>
      <c r="AC29" s="6">
        <v>-1</v>
      </c>
      <c r="AD29" s="6">
        <v>-1</v>
      </c>
      <c r="AE29" s="1">
        <v>1</v>
      </c>
    </row>
    <row r="30" spans="1:31">
      <c r="C30" s="10">
        <v>1</v>
      </c>
      <c r="D30" s="15">
        <v>1</v>
      </c>
      <c r="E30" s="15">
        <v>1</v>
      </c>
      <c r="F30" s="15">
        <v>-1</v>
      </c>
      <c r="G30" s="6">
        <f t="shared" si="0"/>
        <v>1</v>
      </c>
      <c r="H30" s="6">
        <f t="shared" si="1"/>
        <v>-1</v>
      </c>
      <c r="I30" s="6">
        <f t="shared" si="2"/>
        <v>-1</v>
      </c>
      <c r="J30" s="1">
        <f t="shared" si="3"/>
        <v>-1</v>
      </c>
      <c r="L30" s="51">
        <v>26</v>
      </c>
      <c r="P30" s="10">
        <v>1</v>
      </c>
      <c r="Q30" s="6">
        <v>-1</v>
      </c>
      <c r="R30" s="6">
        <v>1</v>
      </c>
      <c r="S30" s="6">
        <v>-1</v>
      </c>
      <c r="T30" s="6">
        <v>-1</v>
      </c>
      <c r="U30" s="6">
        <v>1</v>
      </c>
      <c r="V30" s="6">
        <v>-1</v>
      </c>
      <c r="W30" s="6">
        <v>1</v>
      </c>
      <c r="X30" s="6">
        <v>1</v>
      </c>
      <c r="Y30" s="6">
        <v>-1</v>
      </c>
      <c r="Z30" s="6">
        <v>1</v>
      </c>
      <c r="AA30" s="6">
        <v>-1</v>
      </c>
      <c r="AB30" s="6">
        <v>-1</v>
      </c>
      <c r="AC30" s="6">
        <v>1</v>
      </c>
      <c r="AD30" s="6">
        <v>-1</v>
      </c>
      <c r="AE30" s="1">
        <v>1</v>
      </c>
    </row>
    <row r="31" spans="1:31">
      <c r="C31" s="10">
        <v>1</v>
      </c>
      <c r="D31" s="15">
        <v>-1</v>
      </c>
      <c r="E31" s="15">
        <v>-1</v>
      </c>
      <c r="F31" s="15">
        <v>1</v>
      </c>
      <c r="G31" s="6">
        <f t="shared" si="0"/>
        <v>1</v>
      </c>
      <c r="H31" s="6">
        <f t="shared" si="1"/>
        <v>-1</v>
      </c>
      <c r="I31" s="6">
        <f t="shared" si="2"/>
        <v>-1</v>
      </c>
      <c r="J31" s="1">
        <f t="shared" si="3"/>
        <v>1</v>
      </c>
      <c r="L31" s="51">
        <v>33</v>
      </c>
      <c r="P31" s="10">
        <v>1</v>
      </c>
      <c r="Q31" s="6">
        <v>1</v>
      </c>
      <c r="R31" s="6">
        <v>-1</v>
      </c>
      <c r="S31" s="6">
        <v>-1</v>
      </c>
      <c r="T31" s="6">
        <v>-1</v>
      </c>
      <c r="U31" s="6">
        <v>-1</v>
      </c>
      <c r="V31" s="6">
        <v>1</v>
      </c>
      <c r="W31" s="6">
        <v>1</v>
      </c>
      <c r="X31" s="6">
        <v>1</v>
      </c>
      <c r="Y31" s="6">
        <v>1</v>
      </c>
      <c r="Z31" s="6">
        <v>-1</v>
      </c>
      <c r="AA31" s="6">
        <v>-1</v>
      </c>
      <c r="AB31" s="6">
        <v>-1</v>
      </c>
      <c r="AC31" s="6">
        <v>-1</v>
      </c>
      <c r="AD31" s="6">
        <v>1</v>
      </c>
      <c r="AE31" s="1">
        <v>1</v>
      </c>
    </row>
    <row r="32" spans="1:31" ht="15" thickBot="1">
      <c r="C32" s="10">
        <v>1</v>
      </c>
      <c r="D32" s="15">
        <v>1</v>
      </c>
      <c r="E32" s="15">
        <v>-1</v>
      </c>
      <c r="F32" s="15">
        <v>1</v>
      </c>
      <c r="G32" s="6">
        <f t="shared" si="0"/>
        <v>-1</v>
      </c>
      <c r="H32" s="6">
        <f t="shared" si="1"/>
        <v>1</v>
      </c>
      <c r="I32" s="6">
        <f t="shared" si="2"/>
        <v>-1</v>
      </c>
      <c r="J32" s="1">
        <f t="shared" si="3"/>
        <v>-1</v>
      </c>
      <c r="L32" s="51">
        <v>27</v>
      </c>
      <c r="P32" s="11">
        <v>-1</v>
      </c>
      <c r="Q32" s="12">
        <v>1</v>
      </c>
      <c r="R32" s="12">
        <v>1</v>
      </c>
      <c r="S32" s="12">
        <v>-1</v>
      </c>
      <c r="T32" s="12">
        <v>1</v>
      </c>
      <c r="U32" s="12">
        <v>-1</v>
      </c>
      <c r="V32" s="12">
        <v>-1</v>
      </c>
      <c r="W32" s="12">
        <v>1</v>
      </c>
      <c r="X32" s="12">
        <v>-1</v>
      </c>
      <c r="Y32" s="12">
        <v>1</v>
      </c>
      <c r="Z32" s="12">
        <v>1</v>
      </c>
      <c r="AA32" s="12">
        <v>-1</v>
      </c>
      <c r="AB32" s="12">
        <v>1</v>
      </c>
      <c r="AC32" s="12">
        <v>-1</v>
      </c>
      <c r="AD32" s="12">
        <v>-1</v>
      </c>
      <c r="AE32" s="2">
        <v>1</v>
      </c>
    </row>
    <row r="33" spans="1:20">
      <c r="C33" s="10">
        <v>1</v>
      </c>
      <c r="D33" s="15">
        <v>-1</v>
      </c>
      <c r="E33" s="15">
        <v>1</v>
      </c>
      <c r="F33" s="15">
        <v>1</v>
      </c>
      <c r="G33" s="6">
        <f t="shared" si="0"/>
        <v>-1</v>
      </c>
      <c r="H33" s="6">
        <f t="shared" si="1"/>
        <v>-1</v>
      </c>
      <c r="I33" s="6">
        <f t="shared" si="2"/>
        <v>1</v>
      </c>
      <c r="J33" s="1">
        <f t="shared" si="3"/>
        <v>-1</v>
      </c>
      <c r="L33" s="51">
        <v>41</v>
      </c>
    </row>
    <row r="34" spans="1:20" ht="15" thickBot="1">
      <c r="C34" s="10">
        <v>1</v>
      </c>
      <c r="D34" s="15">
        <v>1</v>
      </c>
      <c r="E34" s="15">
        <v>1</v>
      </c>
      <c r="F34" s="15">
        <v>1</v>
      </c>
      <c r="G34" s="6">
        <f t="shared" si="0"/>
        <v>1</v>
      </c>
      <c r="H34" s="6">
        <f t="shared" si="1"/>
        <v>1</v>
      </c>
      <c r="I34" s="6">
        <f t="shared" si="2"/>
        <v>1</v>
      </c>
      <c r="J34" s="1">
        <f t="shared" si="3"/>
        <v>1</v>
      </c>
      <c r="L34" s="51">
        <v>36</v>
      </c>
    </row>
    <row r="35" spans="1:20" ht="15" thickBot="1">
      <c r="C35" s="10">
        <v>1</v>
      </c>
      <c r="D35" s="15">
        <v>-1</v>
      </c>
      <c r="E35" s="15">
        <v>-1</v>
      </c>
      <c r="F35" s="15">
        <v>-1</v>
      </c>
      <c r="G35" s="6">
        <f t="shared" si="0"/>
        <v>1</v>
      </c>
      <c r="H35" s="6">
        <f t="shared" si="1"/>
        <v>1</v>
      </c>
      <c r="I35" s="6">
        <f t="shared" si="2"/>
        <v>1</v>
      </c>
      <c r="J35" s="1">
        <f t="shared" si="3"/>
        <v>-1</v>
      </c>
      <c r="L35" s="51">
        <v>25</v>
      </c>
      <c r="O35" s="60" t="s">
        <v>38</v>
      </c>
      <c r="P35" s="66" cm="1">
        <f t="array" ref="P35:P42">MMULT(P25:AE32,L27:L42)</f>
        <v>474</v>
      </c>
      <c r="R35" s="60" t="s">
        <v>39</v>
      </c>
      <c r="S35" s="64">
        <f>P35/16</f>
        <v>29.625</v>
      </c>
      <c r="T35" s="61" t="s">
        <v>28</v>
      </c>
    </row>
    <row r="36" spans="1:20">
      <c r="C36" s="10">
        <v>1</v>
      </c>
      <c r="D36" s="15">
        <v>1</v>
      </c>
      <c r="E36" s="15">
        <v>-1</v>
      </c>
      <c r="F36" s="15">
        <v>-1</v>
      </c>
      <c r="G36" s="6">
        <f t="shared" si="0"/>
        <v>-1</v>
      </c>
      <c r="H36" s="6">
        <f t="shared" si="1"/>
        <v>-1</v>
      </c>
      <c r="I36" s="6">
        <f t="shared" si="2"/>
        <v>1</v>
      </c>
      <c r="J36" s="1">
        <f t="shared" si="3"/>
        <v>1</v>
      </c>
      <c r="L36" s="51">
        <v>24</v>
      </c>
      <c r="P36" s="67">
        <v>-20</v>
      </c>
      <c r="S36" s="13">
        <f t="shared" ref="S36:S42" si="4">P36/16</f>
        <v>-1.25</v>
      </c>
      <c r="T36" s="62" t="s">
        <v>29</v>
      </c>
    </row>
    <row r="37" spans="1:20">
      <c r="C37" s="10">
        <v>1</v>
      </c>
      <c r="D37" s="15">
        <v>-1</v>
      </c>
      <c r="E37" s="15">
        <v>1</v>
      </c>
      <c r="F37" s="15">
        <v>-1</v>
      </c>
      <c r="G37" s="6">
        <f t="shared" si="0"/>
        <v>-1</v>
      </c>
      <c r="H37" s="6">
        <f t="shared" si="1"/>
        <v>1</v>
      </c>
      <c r="I37" s="6">
        <f t="shared" si="2"/>
        <v>-1</v>
      </c>
      <c r="J37" s="1">
        <f t="shared" si="3"/>
        <v>1</v>
      </c>
      <c r="L37" s="51">
        <v>26</v>
      </c>
      <c r="P37" s="67">
        <v>48</v>
      </c>
      <c r="S37" s="13">
        <f t="shared" si="4"/>
        <v>3</v>
      </c>
      <c r="T37" s="62" t="s">
        <v>30</v>
      </c>
    </row>
    <row r="38" spans="1:20">
      <c r="C38" s="10">
        <v>1</v>
      </c>
      <c r="D38" s="15">
        <v>1</v>
      </c>
      <c r="E38" s="15">
        <v>1</v>
      </c>
      <c r="F38" s="15">
        <v>-1</v>
      </c>
      <c r="G38" s="6">
        <f t="shared" si="0"/>
        <v>1</v>
      </c>
      <c r="H38" s="6">
        <f t="shared" si="1"/>
        <v>-1</v>
      </c>
      <c r="I38" s="6">
        <f t="shared" si="2"/>
        <v>-1</v>
      </c>
      <c r="J38" s="1">
        <f t="shared" si="3"/>
        <v>-1</v>
      </c>
      <c r="L38" s="51">
        <v>27</v>
      </c>
      <c r="P38" s="67">
        <v>66</v>
      </c>
      <c r="S38" s="13">
        <f t="shared" si="4"/>
        <v>4.125</v>
      </c>
      <c r="T38" s="62" t="s">
        <v>31</v>
      </c>
    </row>
    <row r="39" spans="1:20">
      <c r="C39" s="10">
        <v>1</v>
      </c>
      <c r="D39" s="15">
        <v>-1</v>
      </c>
      <c r="E39" s="15">
        <v>-1</v>
      </c>
      <c r="F39" s="15">
        <v>1</v>
      </c>
      <c r="G39" s="6">
        <f t="shared" si="0"/>
        <v>1</v>
      </c>
      <c r="H39" s="6">
        <f t="shared" si="1"/>
        <v>-1</v>
      </c>
      <c r="I39" s="6">
        <f t="shared" si="2"/>
        <v>-1</v>
      </c>
      <c r="J39" s="1">
        <f t="shared" si="3"/>
        <v>1</v>
      </c>
      <c r="L39" s="51">
        <v>29</v>
      </c>
      <c r="P39" s="67">
        <v>2</v>
      </c>
      <c r="S39" s="13">
        <f t="shared" si="4"/>
        <v>0.125</v>
      </c>
      <c r="T39" s="62" t="s">
        <v>32</v>
      </c>
    </row>
    <row r="40" spans="1:20">
      <c r="C40" s="10">
        <v>1</v>
      </c>
      <c r="D40" s="15">
        <v>1</v>
      </c>
      <c r="E40" s="15">
        <v>-1</v>
      </c>
      <c r="F40" s="15">
        <v>1</v>
      </c>
      <c r="G40" s="6">
        <f t="shared" si="0"/>
        <v>-1</v>
      </c>
      <c r="H40" s="6">
        <f t="shared" si="1"/>
        <v>1</v>
      </c>
      <c r="I40" s="6">
        <f t="shared" si="2"/>
        <v>-1</v>
      </c>
      <c r="J40" s="1">
        <f t="shared" si="3"/>
        <v>-1</v>
      </c>
      <c r="L40" s="51">
        <v>27</v>
      </c>
      <c r="P40" s="67">
        <v>-12</v>
      </c>
      <c r="S40" s="13">
        <f t="shared" si="4"/>
        <v>-0.75</v>
      </c>
      <c r="T40" s="62" t="s">
        <v>33</v>
      </c>
    </row>
    <row r="41" spans="1:20">
      <c r="C41" s="10">
        <v>1</v>
      </c>
      <c r="D41" s="15">
        <v>-1</v>
      </c>
      <c r="E41" s="15">
        <v>1</v>
      </c>
      <c r="F41" s="15">
        <v>1</v>
      </c>
      <c r="G41" s="6">
        <f t="shared" si="0"/>
        <v>-1</v>
      </c>
      <c r="H41" s="6">
        <f t="shared" si="1"/>
        <v>-1</v>
      </c>
      <c r="I41" s="6">
        <f t="shared" si="2"/>
        <v>1</v>
      </c>
      <c r="J41" s="1">
        <f t="shared" si="3"/>
        <v>-1</v>
      </c>
      <c r="L41" s="51">
        <v>40</v>
      </c>
      <c r="P41" s="67">
        <v>28</v>
      </c>
      <c r="S41" s="13">
        <f t="shared" si="4"/>
        <v>1.75</v>
      </c>
      <c r="T41" s="62" t="s">
        <v>34</v>
      </c>
    </row>
    <row r="42" spans="1:20" ht="15" thickBot="1">
      <c r="C42" s="11">
        <v>1</v>
      </c>
      <c r="D42" s="19">
        <v>1</v>
      </c>
      <c r="E42" s="19">
        <v>1</v>
      </c>
      <c r="F42" s="19">
        <v>1</v>
      </c>
      <c r="G42" s="12">
        <f t="shared" si="0"/>
        <v>1</v>
      </c>
      <c r="H42" s="12">
        <f t="shared" si="1"/>
        <v>1</v>
      </c>
      <c r="I42" s="12">
        <f t="shared" si="2"/>
        <v>1</v>
      </c>
      <c r="J42" s="2">
        <f t="shared" si="3"/>
        <v>1</v>
      </c>
      <c r="L42" s="52">
        <v>37</v>
      </c>
      <c r="P42" s="68">
        <v>-2</v>
      </c>
      <c r="S42" s="65">
        <f t="shared" si="4"/>
        <v>-0.125</v>
      </c>
      <c r="T42" s="63" t="s">
        <v>35</v>
      </c>
    </row>
    <row r="44" spans="1:20" ht="15" thickBot="1"/>
    <row r="45" spans="1:20" ht="15" thickBot="1">
      <c r="A45" s="215" t="s">
        <v>40</v>
      </c>
      <c r="B45" s="216"/>
      <c r="C45" s="216"/>
      <c r="D45" s="216"/>
      <c r="E45" s="216"/>
      <c r="F45" s="216"/>
      <c r="G45" s="216"/>
      <c r="H45" s="216"/>
      <c r="I45" s="216"/>
      <c r="J45" s="216"/>
      <c r="K45" s="216"/>
      <c r="L45" s="216"/>
      <c r="M45" s="216"/>
      <c r="N45" s="216"/>
      <c r="O45" s="216"/>
      <c r="P45" s="216"/>
      <c r="Q45" s="217"/>
    </row>
    <row r="46" spans="1:20" ht="15" thickBot="1"/>
    <row r="47" spans="1:20" ht="15" thickBot="1">
      <c r="B47" s="60" t="s">
        <v>41</v>
      </c>
      <c r="C47" s="77"/>
    </row>
    <row r="48" spans="1:20" ht="15" thickBot="1"/>
    <row r="49" spans="2:10">
      <c r="B49" s="75" t="s">
        <v>42</v>
      </c>
      <c r="C49" s="76"/>
    </row>
    <row r="50" spans="2:10">
      <c r="B50" s="48" t="s">
        <v>43</v>
      </c>
      <c r="C50" s="72">
        <v>0.98820597565362756</v>
      </c>
    </row>
    <row r="51" spans="2:10">
      <c r="B51" s="48" t="s">
        <v>44</v>
      </c>
      <c r="C51" s="72">
        <v>0.97655105031753786</v>
      </c>
    </row>
    <row r="52" spans="2:10">
      <c r="B52" s="48" t="s">
        <v>45</v>
      </c>
      <c r="C52" s="72">
        <v>0.95603321934538354</v>
      </c>
    </row>
    <row r="53" spans="2:10">
      <c r="B53" s="48" t="s">
        <v>46</v>
      </c>
      <c r="C53" s="72">
        <v>1.2247448713915889</v>
      </c>
    </row>
    <row r="54" spans="2:10" ht="15" thickBot="1">
      <c r="B54" s="73" t="s">
        <v>47</v>
      </c>
      <c r="C54" s="74">
        <v>16</v>
      </c>
    </row>
    <row r="55" spans="2:10" ht="15" thickBot="1"/>
    <row r="56" spans="2:10" ht="15" thickBot="1">
      <c r="B56" s="78" t="s">
        <v>48</v>
      </c>
    </row>
    <row r="57" spans="2:10">
      <c r="B57" s="79"/>
      <c r="C57" s="80" t="s">
        <v>53</v>
      </c>
      <c r="D57" s="80" t="s">
        <v>54</v>
      </c>
      <c r="E57" s="80" t="s">
        <v>55</v>
      </c>
      <c r="F57" s="80" t="s">
        <v>56</v>
      </c>
      <c r="G57" s="81" t="s">
        <v>57</v>
      </c>
    </row>
    <row r="58" spans="2:10">
      <c r="B58" s="48" t="s">
        <v>49</v>
      </c>
      <c r="C58" s="69">
        <v>7</v>
      </c>
      <c r="D58" s="69">
        <v>499.75</v>
      </c>
      <c r="E58" s="69">
        <v>71.392857142857139</v>
      </c>
      <c r="F58" s="69">
        <v>47.595238095238109</v>
      </c>
      <c r="G58" s="72">
        <v>6.7653518743853146E-6</v>
      </c>
    </row>
    <row r="59" spans="2:10">
      <c r="B59" s="48" t="s">
        <v>50</v>
      </c>
      <c r="C59" s="69">
        <v>8</v>
      </c>
      <c r="D59" s="69">
        <v>11.999999999999996</v>
      </c>
      <c r="E59" s="69">
        <v>1.4999999999999996</v>
      </c>
      <c r="F59" s="69"/>
      <c r="G59" s="72"/>
    </row>
    <row r="60" spans="2:10" ht="15" thickBot="1">
      <c r="B60" s="73" t="s">
        <v>51</v>
      </c>
      <c r="C60" s="82">
        <v>15</v>
      </c>
      <c r="D60" s="82">
        <v>511.75</v>
      </c>
      <c r="E60" s="82"/>
      <c r="F60" s="82"/>
      <c r="G60" s="74"/>
    </row>
    <row r="61" spans="2:10" ht="15" thickBot="1"/>
    <row r="62" spans="2:10">
      <c r="B62" s="79"/>
      <c r="C62" s="80" t="s">
        <v>58</v>
      </c>
      <c r="D62" s="80" t="s">
        <v>46</v>
      </c>
      <c r="E62" s="80" t="s">
        <v>59</v>
      </c>
      <c r="F62" s="80" t="s">
        <v>60</v>
      </c>
      <c r="G62" s="80" t="s">
        <v>61</v>
      </c>
      <c r="H62" s="80" t="s">
        <v>62</v>
      </c>
      <c r="I62" s="80" t="s">
        <v>63</v>
      </c>
      <c r="J62" s="81" t="s">
        <v>64</v>
      </c>
    </row>
    <row r="63" spans="2:10">
      <c r="B63" s="48" t="s">
        <v>52</v>
      </c>
      <c r="C63" s="69">
        <v>29.625</v>
      </c>
      <c r="D63" s="69">
        <v>0.30618621784789724</v>
      </c>
      <c r="E63" s="69">
        <v>96.754844839935544</v>
      </c>
      <c r="F63" s="69">
        <v>1.4537868646536617E-13</v>
      </c>
      <c r="G63" s="69">
        <v>28.918933315500226</v>
      </c>
      <c r="H63" s="69">
        <v>30.331066684499774</v>
      </c>
      <c r="I63" s="69">
        <v>28.918933315500226</v>
      </c>
      <c r="J63" s="72">
        <v>30.331066684499774</v>
      </c>
    </row>
    <row r="64" spans="2:10">
      <c r="B64" s="48" t="s">
        <v>0</v>
      </c>
      <c r="C64" s="69">
        <v>-1.2499999999999998</v>
      </c>
      <c r="D64" s="69">
        <v>0.30618621784789724</v>
      </c>
      <c r="E64" s="69">
        <v>-4.0824829046386295</v>
      </c>
      <c r="F64" s="69">
        <v>3.5220208590345794E-3</v>
      </c>
      <c r="G64" s="69">
        <v>-1.9560666844997747</v>
      </c>
      <c r="H64" s="69">
        <v>-0.54393331550022483</v>
      </c>
      <c r="I64" s="69">
        <v>-1.9560666844997747</v>
      </c>
      <c r="J64" s="72">
        <v>-0.54393331550022483</v>
      </c>
    </row>
    <row r="65" spans="1:17">
      <c r="B65" s="48" t="s">
        <v>1</v>
      </c>
      <c r="C65" s="69">
        <v>3</v>
      </c>
      <c r="D65" s="69">
        <v>0.30618621784789724</v>
      </c>
      <c r="E65" s="69">
        <v>9.7979589711327133</v>
      </c>
      <c r="F65" s="69">
        <v>9.8833750472884527E-6</v>
      </c>
      <c r="G65" s="69">
        <v>2.2939333155002251</v>
      </c>
      <c r="H65" s="69">
        <v>3.7060666844997749</v>
      </c>
      <c r="I65" s="69">
        <v>2.2939333155002251</v>
      </c>
      <c r="J65" s="72">
        <v>3.7060666844997749</v>
      </c>
    </row>
    <row r="66" spans="1:17">
      <c r="B66" s="48" t="s">
        <v>2</v>
      </c>
      <c r="C66" s="69">
        <v>4.125</v>
      </c>
      <c r="D66" s="69">
        <v>0.30618621784789724</v>
      </c>
      <c r="E66" s="69">
        <v>13.472193585307481</v>
      </c>
      <c r="F66" s="69">
        <v>8.8358806366153019E-7</v>
      </c>
      <c r="G66" s="69">
        <v>3.4189333155002251</v>
      </c>
      <c r="H66" s="69">
        <v>4.8310666844997749</v>
      </c>
      <c r="I66" s="69">
        <v>3.4189333155002251</v>
      </c>
      <c r="J66" s="72">
        <v>4.8310666844997749</v>
      </c>
    </row>
    <row r="67" spans="1:17">
      <c r="B67" s="92" t="s">
        <v>7</v>
      </c>
      <c r="C67" s="69">
        <v>0.12500000000000003</v>
      </c>
      <c r="D67" s="69">
        <v>0.30618621784789724</v>
      </c>
      <c r="E67" s="69">
        <v>0.40824829046386313</v>
      </c>
      <c r="F67" s="84">
        <v>0.69379983801695833</v>
      </c>
      <c r="G67" s="69">
        <v>-0.58106668449977494</v>
      </c>
      <c r="H67" s="69">
        <v>0.83106668449977494</v>
      </c>
      <c r="I67" s="69">
        <v>-0.58106668449977494</v>
      </c>
      <c r="J67" s="72">
        <v>0.83106668449977494</v>
      </c>
    </row>
    <row r="68" spans="1:17">
      <c r="B68" s="48" t="s">
        <v>8</v>
      </c>
      <c r="C68" s="69">
        <v>-0.74999999999999978</v>
      </c>
      <c r="D68" s="69">
        <v>0.30618621784789724</v>
      </c>
      <c r="E68" s="69">
        <v>-2.4494897427831774</v>
      </c>
      <c r="F68" s="69">
        <v>3.9968523713957808E-2</v>
      </c>
      <c r="G68" s="69">
        <v>-1.4560666844997747</v>
      </c>
      <c r="H68" s="69">
        <v>-4.3933315500224834E-2</v>
      </c>
      <c r="I68" s="69">
        <v>-1.4560666844997747</v>
      </c>
      <c r="J68" s="72">
        <v>-4.3933315500224834E-2</v>
      </c>
    </row>
    <row r="69" spans="1:17">
      <c r="B69" s="48" t="s">
        <v>9</v>
      </c>
      <c r="C69" s="69">
        <v>1.7499999999999996</v>
      </c>
      <c r="D69" s="69">
        <v>0.30618621784789724</v>
      </c>
      <c r="E69" s="69">
        <v>5.7154760664940811</v>
      </c>
      <c r="F69" s="69">
        <v>4.4635118511004182E-4</v>
      </c>
      <c r="G69" s="69">
        <v>1.0439333155002246</v>
      </c>
      <c r="H69" s="69">
        <v>2.4560666844997745</v>
      </c>
      <c r="I69" s="69">
        <v>1.0439333155002246</v>
      </c>
      <c r="J69" s="72">
        <v>2.4560666844997745</v>
      </c>
    </row>
    <row r="70" spans="1:17" ht="15" thickBot="1">
      <c r="B70" s="93" t="s">
        <v>10</v>
      </c>
      <c r="C70" s="82">
        <v>-0.12500000000000036</v>
      </c>
      <c r="D70" s="82">
        <v>0.30618621784789724</v>
      </c>
      <c r="E70" s="82">
        <v>-0.40824829046386424</v>
      </c>
      <c r="F70" s="83">
        <v>0.69379983801695755</v>
      </c>
      <c r="G70" s="82">
        <v>-0.83106668449977528</v>
      </c>
      <c r="H70" s="82">
        <v>0.58106668449977461</v>
      </c>
      <c r="I70" s="82">
        <v>-0.83106668449977528</v>
      </c>
      <c r="J70" s="74">
        <v>0.58106668449977461</v>
      </c>
    </row>
    <row r="71" spans="1:17" ht="15" thickBot="1"/>
    <row r="72" spans="1:17" ht="10.5" customHeight="1">
      <c r="B72" s="261" t="s">
        <v>65</v>
      </c>
      <c r="C72" s="249"/>
      <c r="D72" s="249"/>
      <c r="E72" s="249"/>
      <c r="F72" s="249"/>
      <c r="G72" s="249"/>
      <c r="H72" s="249"/>
      <c r="I72" s="249"/>
      <c r="J72" s="250"/>
    </row>
    <row r="73" spans="1:17" ht="37.5" customHeight="1">
      <c r="B73" s="262"/>
      <c r="C73" s="263"/>
      <c r="D73" s="263"/>
      <c r="E73" s="263"/>
      <c r="F73" s="263"/>
      <c r="G73" s="263"/>
      <c r="H73" s="263"/>
      <c r="I73" s="263"/>
      <c r="J73" s="264"/>
    </row>
    <row r="74" spans="1:17" ht="23.25" customHeight="1" thickBot="1">
      <c r="B74" s="265"/>
      <c r="C74" s="266"/>
      <c r="D74" s="266"/>
      <c r="E74" s="266"/>
      <c r="F74" s="266"/>
      <c r="G74" s="266"/>
      <c r="H74" s="266"/>
      <c r="I74" s="266"/>
      <c r="J74" s="267"/>
    </row>
    <row r="77" spans="1:17" ht="15" thickBot="1"/>
    <row r="78" spans="1:17" ht="15" thickBot="1">
      <c r="A78" s="215" t="s">
        <v>66</v>
      </c>
      <c r="B78" s="216"/>
      <c r="C78" s="216"/>
      <c r="D78" s="216"/>
      <c r="E78" s="216"/>
      <c r="F78" s="216"/>
      <c r="G78" s="216"/>
      <c r="H78" s="216"/>
      <c r="I78" s="216"/>
      <c r="J78" s="216"/>
      <c r="K78" s="216"/>
      <c r="L78" s="216"/>
      <c r="M78" s="216"/>
      <c r="N78" s="216"/>
      <c r="O78" s="216"/>
      <c r="P78" s="216"/>
      <c r="Q78" s="217"/>
    </row>
    <row r="80" spans="1:17" ht="15" thickBot="1"/>
    <row r="81" spans="2:9">
      <c r="B81" s="47" t="s">
        <v>26</v>
      </c>
      <c r="C81" s="87" t="s">
        <v>0</v>
      </c>
      <c r="D81" s="56" t="s">
        <v>1</v>
      </c>
      <c r="E81" s="56" t="s">
        <v>2</v>
      </c>
      <c r="F81" s="56" t="s">
        <v>8</v>
      </c>
      <c r="G81" s="57" t="s">
        <v>9</v>
      </c>
      <c r="H81" s="47" t="s">
        <v>27</v>
      </c>
      <c r="I81" s="255" t="s">
        <v>3</v>
      </c>
    </row>
    <row r="82" spans="2:9" ht="15" thickBot="1">
      <c r="B82" s="47"/>
      <c r="C82" s="88" t="s">
        <v>29</v>
      </c>
      <c r="D82" s="53" t="s">
        <v>30</v>
      </c>
      <c r="E82" s="53" t="s">
        <v>31</v>
      </c>
      <c r="F82" s="53" t="s">
        <v>33</v>
      </c>
      <c r="G82" s="89" t="s">
        <v>34</v>
      </c>
      <c r="H82" s="47"/>
      <c r="I82" s="256"/>
    </row>
    <row r="83" spans="2:9">
      <c r="C83" s="90">
        <v>-1</v>
      </c>
      <c r="D83" s="85">
        <v>-1</v>
      </c>
      <c r="E83" s="85">
        <v>-1</v>
      </c>
      <c r="F83" s="28">
        <f>C83*E83</f>
        <v>1</v>
      </c>
      <c r="G83" s="1">
        <f>D83*E83</f>
        <v>1</v>
      </c>
      <c r="I83" s="50">
        <v>25</v>
      </c>
    </row>
    <row r="84" spans="2:9">
      <c r="C84" s="90">
        <v>1</v>
      </c>
      <c r="D84" s="85">
        <v>-1</v>
      </c>
      <c r="E84" s="85">
        <v>-1</v>
      </c>
      <c r="F84" s="28">
        <f t="shared" ref="F84:F98" si="5">C84*E84</f>
        <v>-1</v>
      </c>
      <c r="G84" s="1">
        <f t="shared" ref="G84:G98" si="6">D84*E84</f>
        <v>1</v>
      </c>
      <c r="I84" s="51">
        <v>23</v>
      </c>
    </row>
    <row r="85" spans="2:9">
      <c r="C85" s="90">
        <v>-1</v>
      </c>
      <c r="D85" s="85">
        <v>1</v>
      </c>
      <c r="E85" s="85">
        <v>-1</v>
      </c>
      <c r="F85" s="28">
        <f t="shared" si="5"/>
        <v>1</v>
      </c>
      <c r="G85" s="1">
        <f t="shared" si="6"/>
        <v>-1</v>
      </c>
      <c r="I85" s="51">
        <v>28</v>
      </c>
    </row>
    <row r="86" spans="2:9">
      <c r="C86" s="90">
        <v>1</v>
      </c>
      <c r="D86" s="85">
        <v>1</v>
      </c>
      <c r="E86" s="85">
        <v>-1</v>
      </c>
      <c r="F86" s="28">
        <f t="shared" si="5"/>
        <v>-1</v>
      </c>
      <c r="G86" s="1">
        <f t="shared" si="6"/>
        <v>-1</v>
      </c>
      <c r="I86" s="51">
        <v>26</v>
      </c>
    </row>
    <row r="87" spans="2:9">
      <c r="C87" s="90">
        <v>-1</v>
      </c>
      <c r="D87" s="85">
        <v>-1</v>
      </c>
      <c r="E87" s="85">
        <v>1</v>
      </c>
      <c r="F87" s="28">
        <f t="shared" si="5"/>
        <v>-1</v>
      </c>
      <c r="G87" s="1">
        <f t="shared" si="6"/>
        <v>-1</v>
      </c>
      <c r="I87" s="51">
        <v>33</v>
      </c>
    </row>
    <row r="88" spans="2:9">
      <c r="C88" s="90">
        <v>1</v>
      </c>
      <c r="D88" s="85">
        <v>-1</v>
      </c>
      <c r="E88" s="85">
        <v>1</v>
      </c>
      <c r="F88" s="28">
        <f t="shared" si="5"/>
        <v>1</v>
      </c>
      <c r="G88" s="1">
        <f t="shared" si="6"/>
        <v>-1</v>
      </c>
      <c r="I88" s="51">
        <v>27</v>
      </c>
    </row>
    <row r="89" spans="2:9">
      <c r="C89" s="90">
        <v>-1</v>
      </c>
      <c r="D89" s="85">
        <v>1</v>
      </c>
      <c r="E89" s="85">
        <v>1</v>
      </c>
      <c r="F89" s="28">
        <f t="shared" si="5"/>
        <v>-1</v>
      </c>
      <c r="G89" s="1">
        <f t="shared" si="6"/>
        <v>1</v>
      </c>
      <c r="I89" s="51">
        <v>41</v>
      </c>
    </row>
    <row r="90" spans="2:9">
      <c r="C90" s="90">
        <v>1</v>
      </c>
      <c r="D90" s="85">
        <v>1</v>
      </c>
      <c r="E90" s="85">
        <v>1</v>
      </c>
      <c r="F90" s="28">
        <f t="shared" si="5"/>
        <v>1</v>
      </c>
      <c r="G90" s="1">
        <f t="shared" si="6"/>
        <v>1</v>
      </c>
      <c r="I90" s="51">
        <v>36</v>
      </c>
    </row>
    <row r="91" spans="2:9">
      <c r="C91" s="90">
        <v>-1</v>
      </c>
      <c r="D91" s="85">
        <v>-1</v>
      </c>
      <c r="E91" s="85">
        <v>-1</v>
      </c>
      <c r="F91" s="28">
        <f t="shared" si="5"/>
        <v>1</v>
      </c>
      <c r="G91" s="1">
        <f t="shared" si="6"/>
        <v>1</v>
      </c>
      <c r="I91" s="51">
        <v>25</v>
      </c>
    </row>
    <row r="92" spans="2:9">
      <c r="C92" s="90">
        <v>1</v>
      </c>
      <c r="D92" s="85">
        <v>-1</v>
      </c>
      <c r="E92" s="85">
        <v>-1</v>
      </c>
      <c r="F92" s="28">
        <f t="shared" si="5"/>
        <v>-1</v>
      </c>
      <c r="G92" s="1">
        <f t="shared" si="6"/>
        <v>1</v>
      </c>
      <c r="I92" s="51">
        <v>24</v>
      </c>
    </row>
    <row r="93" spans="2:9">
      <c r="C93" s="90">
        <v>-1</v>
      </c>
      <c r="D93" s="85">
        <v>1</v>
      </c>
      <c r="E93" s="85">
        <v>-1</v>
      </c>
      <c r="F93" s="28">
        <f t="shared" si="5"/>
        <v>1</v>
      </c>
      <c r="G93" s="1">
        <f t="shared" si="6"/>
        <v>-1</v>
      </c>
      <c r="I93" s="51">
        <v>26</v>
      </c>
    </row>
    <row r="94" spans="2:9">
      <c r="C94" s="90">
        <v>1</v>
      </c>
      <c r="D94" s="85">
        <v>1</v>
      </c>
      <c r="E94" s="85">
        <v>-1</v>
      </c>
      <c r="F94" s="28">
        <f t="shared" si="5"/>
        <v>-1</v>
      </c>
      <c r="G94" s="1">
        <f t="shared" si="6"/>
        <v>-1</v>
      </c>
      <c r="I94" s="51">
        <v>27</v>
      </c>
    </row>
    <row r="95" spans="2:9">
      <c r="C95" s="90">
        <v>-1</v>
      </c>
      <c r="D95" s="85">
        <v>-1</v>
      </c>
      <c r="E95" s="85">
        <v>1</v>
      </c>
      <c r="F95" s="28">
        <f t="shared" si="5"/>
        <v>-1</v>
      </c>
      <c r="G95" s="1">
        <f t="shared" si="6"/>
        <v>-1</v>
      </c>
      <c r="I95" s="51">
        <v>29</v>
      </c>
    </row>
    <row r="96" spans="2:9">
      <c r="C96" s="90">
        <v>1</v>
      </c>
      <c r="D96" s="85">
        <v>-1</v>
      </c>
      <c r="E96" s="85">
        <v>1</v>
      </c>
      <c r="F96" s="28">
        <f t="shared" si="5"/>
        <v>1</v>
      </c>
      <c r="G96" s="1">
        <f t="shared" si="6"/>
        <v>-1</v>
      </c>
      <c r="I96" s="51">
        <v>27</v>
      </c>
    </row>
    <row r="97" spans="2:9">
      <c r="C97" s="90">
        <v>-1</v>
      </c>
      <c r="D97" s="85">
        <v>1</v>
      </c>
      <c r="E97" s="85">
        <v>1</v>
      </c>
      <c r="F97" s="28">
        <f t="shared" si="5"/>
        <v>-1</v>
      </c>
      <c r="G97" s="1">
        <f t="shared" si="6"/>
        <v>1</v>
      </c>
      <c r="I97" s="51">
        <v>40</v>
      </c>
    </row>
    <row r="98" spans="2:9" ht="15" thickBot="1">
      <c r="C98" s="91">
        <v>1</v>
      </c>
      <c r="D98" s="86">
        <v>1</v>
      </c>
      <c r="E98" s="86">
        <v>1</v>
      </c>
      <c r="F98" s="49">
        <f t="shared" si="5"/>
        <v>1</v>
      </c>
      <c r="G98" s="2">
        <f t="shared" si="6"/>
        <v>1</v>
      </c>
      <c r="I98" s="52">
        <v>37</v>
      </c>
    </row>
    <row r="100" spans="2:9" ht="15" thickBot="1"/>
    <row r="101" spans="2:9" ht="15" thickBot="1">
      <c r="B101" s="215" t="s">
        <v>41</v>
      </c>
      <c r="C101" s="217"/>
    </row>
    <row r="102" spans="2:9" ht="29.25" thickBot="1">
      <c r="E102" s="38"/>
      <c r="F102" s="39" t="s">
        <v>20</v>
      </c>
      <c r="G102" s="39" t="s">
        <v>21</v>
      </c>
      <c r="H102" s="40" t="s">
        <v>18</v>
      </c>
      <c r="I102" s="41" t="s">
        <v>19</v>
      </c>
    </row>
    <row r="103" spans="2:9">
      <c r="B103" s="70" t="s">
        <v>42</v>
      </c>
      <c r="C103" s="71"/>
      <c r="E103" s="35" t="s">
        <v>11</v>
      </c>
      <c r="F103" s="36">
        <v>300</v>
      </c>
      <c r="G103" s="36">
        <v>500</v>
      </c>
      <c r="H103" s="36">
        <f>(F103+G103)/2</f>
        <v>400</v>
      </c>
      <c r="I103" s="37">
        <f>(G103-F103)/2</f>
        <v>100</v>
      </c>
    </row>
    <row r="104" spans="2:9">
      <c r="B104" s="48" t="s">
        <v>43</v>
      </c>
      <c r="C104" s="72">
        <v>0.98771150177945954</v>
      </c>
      <c r="E104" s="30" t="s">
        <v>12</v>
      </c>
      <c r="F104" s="29">
        <v>350</v>
      </c>
      <c r="G104" s="29">
        <v>700</v>
      </c>
      <c r="H104" s="29">
        <f t="shared" ref="H104:H105" si="7">(F104+G104)/2</f>
        <v>525</v>
      </c>
      <c r="I104" s="31">
        <f t="shared" ref="I104:I105" si="8">(G104-F104)/2</f>
        <v>175</v>
      </c>
    </row>
    <row r="105" spans="2:9" ht="15" thickBot="1">
      <c r="B105" s="48" t="s">
        <v>44</v>
      </c>
      <c r="C105" s="72">
        <v>0.97557401074743522</v>
      </c>
      <c r="E105" s="32" t="s">
        <v>13</v>
      </c>
      <c r="F105" s="33">
        <v>20</v>
      </c>
      <c r="G105" s="33">
        <v>60</v>
      </c>
      <c r="H105" s="33">
        <f t="shared" si="7"/>
        <v>40</v>
      </c>
      <c r="I105" s="34">
        <f t="shared" si="8"/>
        <v>20</v>
      </c>
    </row>
    <row r="106" spans="2:9">
      <c r="B106" s="48" t="s">
        <v>45</v>
      </c>
      <c r="C106" s="72">
        <v>0.96336101612115288</v>
      </c>
    </row>
    <row r="107" spans="2:9">
      <c r="B107" s="48" t="s">
        <v>46</v>
      </c>
      <c r="C107" s="72">
        <v>1.1180339887498949</v>
      </c>
    </row>
    <row r="108" spans="2:9" ht="15" thickBot="1">
      <c r="B108" s="73" t="s">
        <v>47</v>
      </c>
      <c r="C108" s="74">
        <v>16</v>
      </c>
    </row>
    <row r="109" spans="2:9" ht="15" thickBot="1"/>
    <row r="110" spans="2:9" ht="15" thickBot="1">
      <c r="B110" s="78" t="s">
        <v>48</v>
      </c>
    </row>
    <row r="111" spans="2:9">
      <c r="B111" s="79"/>
      <c r="C111" s="80" t="s">
        <v>53</v>
      </c>
      <c r="D111" s="80" t="s">
        <v>54</v>
      </c>
      <c r="E111" s="80" t="s">
        <v>55</v>
      </c>
      <c r="F111" s="80" t="s">
        <v>56</v>
      </c>
      <c r="G111" s="81" t="s">
        <v>57</v>
      </c>
    </row>
    <row r="112" spans="2:9">
      <c r="B112" s="48" t="s">
        <v>49</v>
      </c>
      <c r="C112" s="69">
        <v>5</v>
      </c>
      <c r="D112" s="69">
        <v>499.25</v>
      </c>
      <c r="E112" s="69">
        <v>99.85</v>
      </c>
      <c r="F112" s="69">
        <v>79.879999999999981</v>
      </c>
      <c r="G112" s="72">
        <v>9.8896581086259166E-8</v>
      </c>
    </row>
    <row r="113" spans="2:18">
      <c r="B113" s="48" t="s">
        <v>50</v>
      </c>
      <c r="C113" s="69">
        <v>10</v>
      </c>
      <c r="D113" s="69">
        <v>12.500000000000002</v>
      </c>
      <c r="E113" s="69">
        <v>1.2500000000000002</v>
      </c>
      <c r="F113" s="69"/>
      <c r="G113" s="72"/>
    </row>
    <row r="114" spans="2:18" ht="15" thickBot="1">
      <c r="B114" s="73" t="s">
        <v>51</v>
      </c>
      <c r="C114" s="82">
        <v>15</v>
      </c>
      <c r="D114" s="82">
        <v>511.75</v>
      </c>
      <c r="E114" s="82"/>
      <c r="F114" s="82"/>
      <c r="G114" s="74"/>
    </row>
    <row r="115" spans="2:18" ht="15" thickBot="1"/>
    <row r="116" spans="2:18">
      <c r="B116" s="79"/>
      <c r="C116" s="80" t="s">
        <v>58</v>
      </c>
      <c r="D116" s="80" t="s">
        <v>46</v>
      </c>
      <c r="E116" s="80" t="s">
        <v>59</v>
      </c>
      <c r="F116" s="80" t="s">
        <v>60</v>
      </c>
      <c r="G116" s="80" t="s">
        <v>61</v>
      </c>
      <c r="H116" s="80" t="s">
        <v>62</v>
      </c>
      <c r="I116" s="80" t="s">
        <v>63</v>
      </c>
      <c r="J116" s="81" t="s">
        <v>64</v>
      </c>
    </row>
    <row r="117" spans="2:18">
      <c r="B117" s="48" t="s">
        <v>52</v>
      </c>
      <c r="C117" s="69">
        <v>29.625</v>
      </c>
      <c r="D117" s="69">
        <v>0.27950849718747373</v>
      </c>
      <c r="E117" s="69">
        <v>105.98962213349003</v>
      </c>
      <c r="F117" s="69">
        <v>1.3699225832303068E-16</v>
      </c>
      <c r="G117" s="69">
        <v>29.002216257956295</v>
      </c>
      <c r="H117" s="69">
        <v>30.247783742043705</v>
      </c>
      <c r="I117" s="69">
        <v>29.002216257956295</v>
      </c>
      <c r="J117" s="72">
        <v>30.247783742043705</v>
      </c>
    </row>
    <row r="118" spans="2:18">
      <c r="B118" s="48" t="s">
        <v>0</v>
      </c>
      <c r="C118" s="69">
        <v>-1.2499999999999996</v>
      </c>
      <c r="D118" s="69">
        <v>0.27950849718747373</v>
      </c>
      <c r="E118" s="69">
        <v>-4.4721359549995778</v>
      </c>
      <c r="F118" s="69">
        <v>1.1934668300203272E-3</v>
      </c>
      <c r="G118" s="69">
        <v>-1.8727837420437061</v>
      </c>
      <c r="H118" s="69">
        <v>-0.6272162579562931</v>
      </c>
      <c r="I118" s="69">
        <v>-1.8727837420437061</v>
      </c>
      <c r="J118" s="72">
        <v>-0.6272162579562931</v>
      </c>
    </row>
    <row r="119" spans="2:18">
      <c r="B119" s="48" t="s">
        <v>1</v>
      </c>
      <c r="C119" s="69">
        <v>3</v>
      </c>
      <c r="D119" s="69">
        <v>0.27950849718747373</v>
      </c>
      <c r="E119" s="69">
        <v>10.733126291998991</v>
      </c>
      <c r="F119" s="69">
        <v>8.2805496114440583E-7</v>
      </c>
      <c r="G119" s="69">
        <v>2.3772162579562934</v>
      </c>
      <c r="H119" s="69">
        <v>3.6227837420437066</v>
      </c>
      <c r="I119" s="69">
        <v>2.3772162579562934</v>
      </c>
      <c r="J119" s="72">
        <v>3.6227837420437066</v>
      </c>
    </row>
    <row r="120" spans="2:18">
      <c r="B120" s="48" t="s">
        <v>2</v>
      </c>
      <c r="C120" s="69">
        <v>4.125</v>
      </c>
      <c r="D120" s="69">
        <v>0.27950849718747373</v>
      </c>
      <c r="E120" s="69">
        <v>14.758048651498612</v>
      </c>
      <c r="F120" s="69">
        <v>4.0872502468200987E-8</v>
      </c>
      <c r="G120" s="69">
        <v>3.5022162579562934</v>
      </c>
      <c r="H120" s="69">
        <v>4.7477837420437066</v>
      </c>
      <c r="I120" s="69">
        <v>3.5022162579562934</v>
      </c>
      <c r="J120" s="72">
        <v>4.7477837420437066</v>
      </c>
    </row>
    <row r="121" spans="2:18">
      <c r="B121" s="48" t="s">
        <v>8</v>
      </c>
      <c r="C121" s="69">
        <v>-0.74999999999999989</v>
      </c>
      <c r="D121" s="69">
        <v>0.27950849718747373</v>
      </c>
      <c r="E121" s="69">
        <v>-2.6832815729997472</v>
      </c>
      <c r="F121" s="69">
        <v>2.2963004743613954E-2</v>
      </c>
      <c r="G121" s="69">
        <v>-1.3727837420437063</v>
      </c>
      <c r="H121" s="69">
        <v>-0.12721625795629343</v>
      </c>
      <c r="I121" s="69">
        <v>-1.3727837420437063</v>
      </c>
      <c r="J121" s="72">
        <v>-0.12721625795629343</v>
      </c>
    </row>
    <row r="122" spans="2:18" ht="15" thickBot="1">
      <c r="B122" s="73" t="s">
        <v>9</v>
      </c>
      <c r="C122" s="82">
        <v>1.7500000000000002</v>
      </c>
      <c r="D122" s="82">
        <v>0.27950849718747373</v>
      </c>
      <c r="E122" s="82">
        <v>6.260990336999412</v>
      </c>
      <c r="F122" s="82">
        <v>9.3704518500262171E-5</v>
      </c>
      <c r="G122" s="82">
        <v>1.1272162579562939</v>
      </c>
      <c r="H122" s="82">
        <v>2.3727837420437066</v>
      </c>
      <c r="I122" s="82">
        <v>1.1272162579562939</v>
      </c>
      <c r="J122" s="74">
        <v>2.3727837420437066</v>
      </c>
    </row>
    <row r="123" spans="2:18" ht="15" thickBot="1"/>
    <row r="124" spans="2:18" ht="15" thickBot="1">
      <c r="B124" s="215" t="s">
        <v>68</v>
      </c>
      <c r="C124" s="249"/>
      <c r="D124" s="249"/>
      <c r="E124" s="249"/>
      <c r="F124" s="249"/>
      <c r="G124" s="249"/>
      <c r="H124" s="249"/>
      <c r="I124" s="249"/>
      <c r="J124" s="250"/>
    </row>
    <row r="125" spans="2:18" ht="17.25" thickBot="1">
      <c r="B125" s="95" t="s">
        <v>67</v>
      </c>
      <c r="C125" s="96">
        <v>29.625</v>
      </c>
      <c r="D125" s="97" t="s">
        <v>69</v>
      </c>
      <c r="E125" s="98">
        <v>-1.25</v>
      </c>
      <c r="F125" s="98" t="s">
        <v>70</v>
      </c>
      <c r="G125" s="98">
        <v>3</v>
      </c>
      <c r="H125" s="98" t="s">
        <v>71</v>
      </c>
      <c r="I125" s="98">
        <v>4.125</v>
      </c>
      <c r="J125" s="98" t="s">
        <v>72</v>
      </c>
      <c r="K125" s="98">
        <v>-0.75</v>
      </c>
      <c r="L125" s="98" t="s">
        <v>73</v>
      </c>
      <c r="M125" s="98">
        <v>1.75</v>
      </c>
      <c r="N125" s="99" t="s">
        <v>74</v>
      </c>
    </row>
    <row r="126" spans="2:18" ht="15" thickBot="1">
      <c r="B126" s="215" t="s">
        <v>75</v>
      </c>
      <c r="C126" s="249"/>
      <c r="D126" s="249"/>
      <c r="E126" s="249"/>
      <c r="F126" s="249"/>
      <c r="G126" s="249"/>
      <c r="H126" s="249"/>
      <c r="I126" s="249"/>
      <c r="J126" s="250"/>
    </row>
    <row r="127" spans="2:18" ht="17.25" thickBot="1">
      <c r="B127" s="95" t="s">
        <v>76</v>
      </c>
      <c r="C127" s="96">
        <v>29.625</v>
      </c>
      <c r="D127" s="97" t="s">
        <v>69</v>
      </c>
      <c r="E127" s="98">
        <v>-1.25</v>
      </c>
      <c r="F127" s="98" t="s">
        <v>77</v>
      </c>
      <c r="G127" s="98">
        <v>3</v>
      </c>
      <c r="H127" s="98" t="s">
        <v>78</v>
      </c>
      <c r="I127" s="98">
        <v>4.125</v>
      </c>
      <c r="J127" s="98" t="s">
        <v>79</v>
      </c>
      <c r="K127" s="98">
        <v>-0.75</v>
      </c>
      <c r="L127" s="251" t="s">
        <v>80</v>
      </c>
      <c r="M127" s="251"/>
      <c r="N127" s="251"/>
      <c r="O127" s="98">
        <v>1.75</v>
      </c>
      <c r="P127" s="251" t="s">
        <v>81</v>
      </c>
      <c r="Q127" s="251"/>
      <c r="R127" s="252"/>
    </row>
    <row r="129" spans="1:19" ht="15" thickBot="1"/>
    <row r="130" spans="1:19" ht="15" thickBot="1">
      <c r="A130" s="215" t="s">
        <v>82</v>
      </c>
      <c r="B130" s="216"/>
      <c r="C130" s="216"/>
      <c r="D130" s="216"/>
      <c r="E130" s="216"/>
      <c r="F130" s="216"/>
      <c r="G130" s="216"/>
      <c r="H130" s="216"/>
      <c r="I130" s="216"/>
      <c r="J130" s="216"/>
      <c r="K130" s="216"/>
      <c r="L130" s="216"/>
      <c r="M130" s="216"/>
      <c r="N130" s="216"/>
      <c r="O130" s="216"/>
      <c r="P130" s="216"/>
      <c r="Q130" s="217"/>
    </row>
    <row r="131" spans="1:19" ht="15" thickBot="1"/>
    <row r="132" spans="1:19" ht="15" thickBot="1">
      <c r="B132" s="215" t="s">
        <v>96</v>
      </c>
      <c r="C132" s="217"/>
    </row>
    <row r="133" spans="1:19" ht="17.25" thickBot="1">
      <c r="B133" s="95" t="s">
        <v>76</v>
      </c>
      <c r="C133" s="100">
        <v>29.625</v>
      </c>
      <c r="D133" s="101" t="s">
        <v>69</v>
      </c>
      <c r="E133" s="102">
        <v>-1.25</v>
      </c>
      <c r="F133" s="102" t="s">
        <v>77</v>
      </c>
      <c r="G133" s="102">
        <v>3</v>
      </c>
      <c r="H133" s="102" t="s">
        <v>78</v>
      </c>
      <c r="I133" s="102">
        <v>4.125</v>
      </c>
      <c r="J133" s="102" t="s">
        <v>79</v>
      </c>
      <c r="K133" s="102">
        <v>-0.75</v>
      </c>
      <c r="L133" s="253" t="s">
        <v>80</v>
      </c>
      <c r="M133" s="253"/>
      <c r="N133" s="253"/>
      <c r="O133" s="102">
        <v>1.75</v>
      </c>
      <c r="P133" s="253" t="s">
        <v>81</v>
      </c>
      <c r="Q133" s="253"/>
      <c r="R133" s="254"/>
    </row>
    <row r="134" spans="1:19" ht="16.5">
      <c r="B134" s="104"/>
      <c r="C134" s="4"/>
      <c r="D134" s="4"/>
      <c r="L134" s="105"/>
      <c r="M134" s="105"/>
      <c r="N134" s="105"/>
      <c r="P134" s="105"/>
      <c r="Q134" s="105"/>
      <c r="R134" s="105"/>
    </row>
    <row r="135" spans="1:19" ht="16.5">
      <c r="B135" s="104"/>
      <c r="C135" s="4"/>
      <c r="D135" s="4"/>
      <c r="L135" s="105"/>
      <c r="M135" s="105"/>
      <c r="N135" s="105"/>
      <c r="P135" s="105"/>
      <c r="Q135" s="105"/>
      <c r="R135" s="105"/>
    </row>
    <row r="136" spans="1:19" ht="17.25" thickBot="1">
      <c r="B136" s="104"/>
      <c r="C136" s="4"/>
      <c r="D136" s="4"/>
      <c r="L136" s="105"/>
      <c r="M136" s="105"/>
      <c r="N136" s="105"/>
      <c r="P136" s="105"/>
      <c r="Q136" s="105"/>
      <c r="R136" s="105"/>
    </row>
    <row r="137" spans="1:19" ht="17.25" thickBot="1">
      <c r="B137" s="104"/>
      <c r="C137" s="4"/>
      <c r="D137" s="4"/>
      <c r="F137" s="106" t="s">
        <v>85</v>
      </c>
      <c r="G137" s="108">
        <v>5</v>
      </c>
      <c r="H137" s="106" t="s">
        <v>87</v>
      </c>
      <c r="I137" s="109">
        <v>-9</v>
      </c>
      <c r="J137" s="106" t="s">
        <v>86</v>
      </c>
      <c r="K137" s="108">
        <v>-8.25</v>
      </c>
      <c r="L137" s="268" t="s">
        <v>88</v>
      </c>
      <c r="M137" s="269"/>
      <c r="N137" s="270"/>
      <c r="O137" s="109">
        <v>-6</v>
      </c>
      <c r="P137" s="268" t="s">
        <v>89</v>
      </c>
      <c r="Q137" s="269"/>
      <c r="R137" s="270"/>
      <c r="S137" s="109">
        <v>10.5</v>
      </c>
    </row>
    <row r="138" spans="1:19" ht="16.5">
      <c r="B138" s="104"/>
      <c r="C138" s="4"/>
      <c r="D138" s="4"/>
      <c r="L138" s="105"/>
      <c r="M138" s="105"/>
      <c r="N138" s="105"/>
      <c r="P138" s="105"/>
      <c r="Q138" s="105"/>
      <c r="R138" s="105"/>
    </row>
    <row r="139" spans="1:19" ht="17.25" thickBot="1">
      <c r="B139" s="104"/>
      <c r="C139" s="4"/>
      <c r="D139" s="4"/>
      <c r="L139" s="105"/>
      <c r="M139" s="105"/>
      <c r="N139" s="105"/>
      <c r="P139" s="105"/>
      <c r="Q139" s="105"/>
      <c r="R139" s="105"/>
    </row>
    <row r="140" spans="1:19" ht="21.75" thickBot="1">
      <c r="B140" s="107" t="s">
        <v>84</v>
      </c>
      <c r="C140" s="111">
        <f>C133+G137+I137+K137+O137+S137</f>
        <v>21.875</v>
      </c>
      <c r="D140" s="4"/>
      <c r="L140" s="105"/>
      <c r="M140" s="105"/>
      <c r="N140" s="105"/>
      <c r="P140" s="105"/>
      <c r="Q140" s="105"/>
      <c r="R140" s="105"/>
    </row>
    <row r="141" spans="1:19" ht="17.25" thickBot="1">
      <c r="B141" s="104"/>
      <c r="C141" s="4"/>
      <c r="D141" s="4"/>
      <c r="L141" s="105"/>
      <c r="M141" s="105"/>
      <c r="N141" s="105"/>
      <c r="P141" s="105"/>
      <c r="Q141" s="105"/>
      <c r="R141" s="105"/>
    </row>
    <row r="142" spans="1:19" ht="24" thickBot="1">
      <c r="B142" s="271" t="s">
        <v>97</v>
      </c>
      <c r="C142" s="272"/>
      <c r="D142" s="4"/>
      <c r="L142" s="105"/>
      <c r="M142" s="105"/>
      <c r="N142" s="105"/>
      <c r="P142" s="105"/>
      <c r="Q142" s="105"/>
      <c r="R142" s="105"/>
    </row>
    <row r="143" spans="1:19" ht="17.25" thickBot="1">
      <c r="B143" s="112" t="s">
        <v>76</v>
      </c>
      <c r="C143" s="101">
        <v>21.875</v>
      </c>
      <c r="D143" s="101" t="s">
        <v>69</v>
      </c>
      <c r="E143" s="101" t="s">
        <v>90</v>
      </c>
      <c r="F143" s="101" t="s">
        <v>91</v>
      </c>
      <c r="G143" s="101" t="s">
        <v>92</v>
      </c>
      <c r="H143" s="101" t="s">
        <v>69</v>
      </c>
      <c r="I143" s="101" t="s">
        <v>93</v>
      </c>
      <c r="J143" s="101" t="s">
        <v>91</v>
      </c>
      <c r="K143" s="101" t="s">
        <v>94</v>
      </c>
      <c r="L143" s="101" t="s">
        <v>69</v>
      </c>
      <c r="M143" s="103" t="s">
        <v>95</v>
      </c>
      <c r="N143" s="105"/>
      <c r="P143" s="105"/>
      <c r="Q143" s="105"/>
      <c r="R143" s="105"/>
    </row>
    <row r="144" spans="1:19" ht="16.5">
      <c r="B144" s="104"/>
      <c r="C144" s="4"/>
      <c r="D144" s="4"/>
      <c r="L144" s="105"/>
      <c r="M144" s="105"/>
      <c r="N144" s="105"/>
      <c r="P144" s="105"/>
      <c r="Q144" s="105"/>
      <c r="R144" s="105"/>
    </row>
    <row r="145" spans="1:17" ht="15" thickBot="1"/>
    <row r="146" spans="1:17" ht="15" thickBot="1">
      <c r="A146" s="215" t="s">
        <v>83</v>
      </c>
      <c r="B146" s="216"/>
      <c r="C146" s="216"/>
      <c r="D146" s="216"/>
      <c r="E146" s="216"/>
      <c r="F146" s="216"/>
      <c r="G146" s="216"/>
      <c r="H146" s="216"/>
      <c r="I146" s="216"/>
      <c r="J146" s="216"/>
      <c r="K146" s="216"/>
      <c r="L146" s="216"/>
      <c r="M146" s="216"/>
      <c r="N146" s="216"/>
      <c r="O146" s="216"/>
      <c r="P146" s="216"/>
      <c r="Q146" s="217"/>
    </row>
    <row r="147" spans="1:17" ht="15" thickBot="1"/>
    <row r="148" spans="1:17" ht="15" thickBot="1">
      <c r="B148" s="45" t="s">
        <v>98</v>
      </c>
      <c r="C148" s="45">
        <f>C105</f>
        <v>0.97557401074743522</v>
      </c>
      <c r="D148" s="100" t="s">
        <v>99</v>
      </c>
      <c r="E148" s="113">
        <f>C148</f>
        <v>0.97557401074743522</v>
      </c>
    </row>
    <row r="149" spans="1:17" ht="15" thickBot="1"/>
    <row r="150" spans="1:17" ht="15" thickBot="1">
      <c r="B150" s="111" t="s">
        <v>100</v>
      </c>
      <c r="C150" s="239" t="s">
        <v>105</v>
      </c>
      <c r="D150" s="240"/>
      <c r="E150" s="240"/>
      <c r="F150" s="240"/>
      <c r="G150" s="241"/>
    </row>
    <row r="151" spans="1:17">
      <c r="C151" s="242"/>
      <c r="D151" s="243"/>
      <c r="E151" s="243"/>
      <c r="F151" s="243"/>
      <c r="G151" s="244"/>
    </row>
    <row r="152" spans="1:17">
      <c r="C152" s="242"/>
      <c r="D152" s="243"/>
      <c r="E152" s="243"/>
      <c r="F152" s="243"/>
      <c r="G152" s="244"/>
    </row>
    <row r="153" spans="1:17">
      <c r="C153" s="242"/>
      <c r="D153" s="243"/>
      <c r="E153" s="243"/>
      <c r="F153" s="243"/>
      <c r="G153" s="244"/>
    </row>
    <row r="154" spans="1:17">
      <c r="C154" s="242"/>
      <c r="D154" s="243"/>
      <c r="E154" s="243"/>
      <c r="F154" s="243"/>
      <c r="G154" s="244"/>
    </row>
    <row r="155" spans="1:17">
      <c r="C155" s="242"/>
      <c r="D155" s="243"/>
      <c r="E155" s="243"/>
      <c r="F155" s="243"/>
      <c r="G155" s="244"/>
    </row>
    <row r="156" spans="1:17">
      <c r="C156" s="242"/>
      <c r="D156" s="243"/>
      <c r="E156" s="243"/>
      <c r="F156" s="243"/>
      <c r="G156" s="244"/>
    </row>
    <row r="157" spans="1:17" ht="15" thickBot="1">
      <c r="C157" s="245"/>
      <c r="D157" s="246"/>
      <c r="E157" s="246"/>
      <c r="F157" s="246"/>
      <c r="G157" s="247"/>
    </row>
    <row r="158" spans="1:17" ht="15" thickBot="1"/>
    <row r="159" spans="1:17" ht="15" thickBot="1">
      <c r="A159" s="248" t="s">
        <v>101</v>
      </c>
      <c r="B159" s="216"/>
      <c r="C159" s="216"/>
      <c r="D159" s="216"/>
      <c r="E159" s="216"/>
      <c r="F159" s="216"/>
      <c r="G159" s="216"/>
      <c r="H159" s="216"/>
      <c r="I159" s="216"/>
      <c r="J159" s="216"/>
      <c r="K159" s="216"/>
      <c r="L159" s="216"/>
      <c r="M159" s="216"/>
      <c r="N159" s="216"/>
      <c r="O159" s="216"/>
      <c r="P159" s="216"/>
      <c r="Q159" s="217"/>
    </row>
    <row r="160" spans="1:17" ht="15" thickBot="1"/>
    <row r="161" spans="1:17" ht="15.75" customHeight="1" thickBot="1">
      <c r="B161" s="215" t="s">
        <v>102</v>
      </c>
      <c r="C161" s="216"/>
      <c r="D161" s="249"/>
      <c r="E161" s="249"/>
      <c r="F161" s="250"/>
      <c r="H161" s="239" t="s">
        <v>104</v>
      </c>
      <c r="I161" s="275"/>
      <c r="J161" s="275"/>
      <c r="K161" s="275"/>
      <c r="L161" s="275"/>
      <c r="M161" s="276"/>
    </row>
    <row r="162" spans="1:17" ht="15" thickBot="1">
      <c r="B162" s="114" t="s">
        <v>45</v>
      </c>
      <c r="C162" s="115">
        <v>0.95603321934538354</v>
      </c>
      <c r="D162" s="110" t="s">
        <v>99</v>
      </c>
      <c r="E162" s="273">
        <f>C162</f>
        <v>0.95603321934538354</v>
      </c>
      <c r="F162" s="274"/>
      <c r="H162" s="277"/>
      <c r="I162" s="278"/>
      <c r="J162" s="278"/>
      <c r="K162" s="278"/>
      <c r="L162" s="278"/>
      <c r="M162" s="279"/>
    </row>
    <row r="163" spans="1:17">
      <c r="H163" s="277"/>
      <c r="I163" s="278"/>
      <c r="J163" s="278"/>
      <c r="K163" s="278"/>
      <c r="L163" s="278"/>
      <c r="M163" s="279"/>
    </row>
    <row r="164" spans="1:17" ht="15" thickBot="1">
      <c r="H164" s="277"/>
      <c r="I164" s="278"/>
      <c r="J164" s="278"/>
      <c r="K164" s="278"/>
      <c r="L164" s="278"/>
      <c r="M164" s="279"/>
    </row>
    <row r="165" spans="1:17" ht="15" thickBot="1">
      <c r="B165" s="215" t="s">
        <v>103</v>
      </c>
      <c r="C165" s="216"/>
      <c r="D165" s="249"/>
      <c r="E165" s="249"/>
      <c r="F165" s="250"/>
      <c r="H165" s="277"/>
      <c r="I165" s="278"/>
      <c r="J165" s="278"/>
      <c r="K165" s="278"/>
      <c r="L165" s="278"/>
      <c r="M165" s="279"/>
    </row>
    <row r="166" spans="1:17" ht="15" thickBot="1">
      <c r="B166" s="111" t="s">
        <v>45</v>
      </c>
      <c r="C166" s="116">
        <v>0.96336101612115288</v>
      </c>
      <c r="D166" s="117" t="s">
        <v>99</v>
      </c>
      <c r="E166" s="273">
        <f>C166</f>
        <v>0.96336101612115288</v>
      </c>
      <c r="F166" s="274"/>
      <c r="H166" s="280"/>
      <c r="I166" s="281"/>
      <c r="J166" s="281"/>
      <c r="K166" s="281"/>
      <c r="L166" s="281"/>
      <c r="M166" s="282"/>
    </row>
    <row r="168" spans="1:17" ht="15" thickBot="1"/>
    <row r="169" spans="1:17" ht="15" thickBot="1">
      <c r="A169" s="248" t="s">
        <v>106</v>
      </c>
      <c r="B169" s="216"/>
      <c r="C169" s="216"/>
      <c r="D169" s="216"/>
      <c r="E169" s="216"/>
      <c r="F169" s="216"/>
      <c r="G169" s="216"/>
      <c r="H169" s="216"/>
      <c r="I169" s="216"/>
      <c r="J169" s="216"/>
      <c r="K169" s="216"/>
      <c r="L169" s="216"/>
      <c r="M169" s="216"/>
      <c r="N169" s="216"/>
      <c r="O169" s="216"/>
      <c r="P169" s="216"/>
      <c r="Q169" s="217"/>
    </row>
    <row r="171" spans="1:17" ht="15" thickBot="1"/>
    <row r="172" spans="1:17" ht="15" thickBot="1">
      <c r="B172" s="215" t="s">
        <v>107</v>
      </c>
      <c r="C172" s="217"/>
      <c r="F172" s="258" t="s">
        <v>108</v>
      </c>
      <c r="G172" s="259"/>
      <c r="H172" s="259"/>
      <c r="I172" s="260"/>
    </row>
    <row r="180" spans="2:8" ht="15" thickBot="1"/>
    <row r="181" spans="2:8">
      <c r="B181" s="239" t="s">
        <v>109</v>
      </c>
      <c r="C181" s="240"/>
      <c r="D181" s="240"/>
      <c r="E181" s="240"/>
      <c r="F181" s="240"/>
      <c r="G181" s="240"/>
      <c r="H181" s="241"/>
    </row>
    <row r="182" spans="2:8">
      <c r="B182" s="242"/>
      <c r="C182" s="243"/>
      <c r="D182" s="243"/>
      <c r="E182" s="243"/>
      <c r="F182" s="243"/>
      <c r="G182" s="243"/>
      <c r="H182" s="244"/>
    </row>
    <row r="183" spans="2:8">
      <c r="B183" s="242"/>
      <c r="C183" s="243"/>
      <c r="D183" s="243"/>
      <c r="E183" s="243"/>
      <c r="F183" s="243"/>
      <c r="G183" s="243"/>
      <c r="H183" s="244"/>
    </row>
    <row r="184" spans="2:8" ht="15" thickBot="1">
      <c r="B184" s="245"/>
      <c r="C184" s="246"/>
      <c r="D184" s="246"/>
      <c r="E184" s="246"/>
      <c r="F184" s="246"/>
      <c r="G184" s="246"/>
      <c r="H184" s="247"/>
    </row>
  </sheetData>
  <mergeCells count="33">
    <mergeCell ref="A169:Q169"/>
    <mergeCell ref="B172:C172"/>
    <mergeCell ref="F172:I172"/>
    <mergeCell ref="B181:H184"/>
    <mergeCell ref="B72:J74"/>
    <mergeCell ref="A78:Q78"/>
    <mergeCell ref="I81:I82"/>
    <mergeCell ref="B101:C101"/>
    <mergeCell ref="A146:Q146"/>
    <mergeCell ref="L137:N137"/>
    <mergeCell ref="P137:R137"/>
    <mergeCell ref="B142:C142"/>
    <mergeCell ref="E162:F162"/>
    <mergeCell ref="B165:F165"/>
    <mergeCell ref="E166:F166"/>
    <mergeCell ref="H161:M166"/>
    <mergeCell ref="A3:L3"/>
    <mergeCell ref="A22:L22"/>
    <mergeCell ref="L25:L26"/>
    <mergeCell ref="C25:C26"/>
    <mergeCell ref="P24:S24"/>
    <mergeCell ref="C150:G157"/>
    <mergeCell ref="A159:Q159"/>
    <mergeCell ref="B161:F161"/>
    <mergeCell ref="A45:Q45"/>
    <mergeCell ref="P127:R127"/>
    <mergeCell ref="A130:Q130"/>
    <mergeCell ref="L133:N133"/>
    <mergeCell ref="P133:R133"/>
    <mergeCell ref="B124:J124"/>
    <mergeCell ref="B126:J126"/>
    <mergeCell ref="L127:N127"/>
    <mergeCell ref="B132:C13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2"/>
  <sheetViews>
    <sheetView topLeftCell="A181" zoomScale="70" zoomScaleNormal="70" workbookViewId="0">
      <selection activeCell="I8" sqref="I8"/>
    </sheetView>
  </sheetViews>
  <sheetFormatPr defaultRowHeight="14.25"/>
  <cols>
    <col min="1" max="1" width="11.75" customWidth="1"/>
    <col min="2" max="2" width="21.875" customWidth="1"/>
    <col min="3" max="3" width="14.875" customWidth="1"/>
    <col min="4" max="6" width="16" customWidth="1"/>
    <col min="7" max="7" width="13.25" customWidth="1"/>
    <col min="8" max="8" width="11.625" customWidth="1"/>
    <col min="9" max="9" width="14.25" customWidth="1"/>
    <col min="10" max="10" width="23.25" customWidth="1"/>
    <col min="11" max="11" width="14.875" customWidth="1"/>
    <col min="12" max="13" width="12.625" customWidth="1"/>
    <col min="14" max="14" width="19" customWidth="1"/>
    <col min="15" max="15" width="12.625" customWidth="1"/>
    <col min="16" max="16" width="16.125" customWidth="1"/>
    <col min="17" max="19" width="12.625" customWidth="1"/>
    <col min="20" max="20" width="11" customWidth="1"/>
  </cols>
  <sheetData>
    <row r="1" spans="1:21" ht="15" thickBot="1"/>
    <row r="2" spans="1:21" ht="15" thickBot="1">
      <c r="A2" s="215" t="s">
        <v>110</v>
      </c>
      <c r="B2" s="216"/>
      <c r="C2" s="216"/>
      <c r="D2" s="216"/>
      <c r="E2" s="216"/>
      <c r="F2" s="216"/>
      <c r="G2" s="216"/>
      <c r="H2" s="216"/>
      <c r="I2" s="216"/>
      <c r="J2" s="216"/>
      <c r="K2" s="216"/>
      <c r="L2" s="216"/>
      <c r="M2" s="216"/>
      <c r="N2" s="216"/>
      <c r="O2" s="216"/>
      <c r="P2" s="216"/>
      <c r="Q2" s="216"/>
      <c r="R2" s="216"/>
      <c r="S2" s="216"/>
      <c r="T2" s="216"/>
      <c r="U2" s="217"/>
    </row>
    <row r="4" spans="1:21" ht="15" thickBot="1">
      <c r="B4" t="s">
        <v>41</v>
      </c>
    </row>
    <row r="5" spans="1:21" ht="15" thickBot="1">
      <c r="N5" s="47" t="s">
        <v>26</v>
      </c>
      <c r="O5" s="87" t="s">
        <v>0</v>
      </c>
      <c r="P5" s="56" t="s">
        <v>1</v>
      </c>
      <c r="Q5" s="56" t="s">
        <v>2</v>
      </c>
      <c r="R5" s="56" t="s">
        <v>8</v>
      </c>
      <c r="S5" s="57" t="s">
        <v>9</v>
      </c>
      <c r="T5" s="47" t="s">
        <v>27</v>
      </c>
      <c r="U5" s="255" t="s">
        <v>3</v>
      </c>
    </row>
    <row r="6" spans="1:21" ht="15" thickBot="1">
      <c r="B6" s="70" t="s">
        <v>42</v>
      </c>
      <c r="C6" s="71"/>
      <c r="N6" s="47"/>
      <c r="O6" s="88" t="s">
        <v>29</v>
      </c>
      <c r="P6" s="53" t="s">
        <v>30</v>
      </c>
      <c r="Q6" s="53" t="s">
        <v>31</v>
      </c>
      <c r="R6" s="53" t="s">
        <v>33</v>
      </c>
      <c r="S6" s="89" t="s">
        <v>34</v>
      </c>
      <c r="T6" s="47"/>
      <c r="U6" s="256"/>
    </row>
    <row r="7" spans="1:21">
      <c r="B7" s="48" t="s">
        <v>43</v>
      </c>
      <c r="C7" s="72">
        <v>0.98771150177945954</v>
      </c>
      <c r="O7" s="90">
        <v>-1</v>
      </c>
      <c r="P7" s="85">
        <v>-1</v>
      </c>
      <c r="Q7" s="85">
        <v>-1</v>
      </c>
      <c r="R7" s="28">
        <f>O7*Q7</f>
        <v>1</v>
      </c>
      <c r="S7" s="1">
        <f>P7*Q7</f>
        <v>1</v>
      </c>
      <c r="U7" s="50">
        <v>25</v>
      </c>
    </row>
    <row r="8" spans="1:21">
      <c r="B8" s="48" t="s">
        <v>44</v>
      </c>
      <c r="C8" s="72">
        <v>0.97557401074743522</v>
      </c>
      <c r="O8" s="90">
        <v>1</v>
      </c>
      <c r="P8" s="85">
        <v>-1</v>
      </c>
      <c r="Q8" s="85">
        <v>-1</v>
      </c>
      <c r="R8" s="28">
        <f t="shared" ref="R8:R22" si="0">O8*Q8</f>
        <v>-1</v>
      </c>
      <c r="S8" s="1">
        <f t="shared" ref="S8:S22" si="1">P8*Q8</f>
        <v>1</v>
      </c>
      <c r="U8" s="51">
        <v>23</v>
      </c>
    </row>
    <row r="9" spans="1:21">
      <c r="B9" s="48" t="s">
        <v>45</v>
      </c>
      <c r="C9" s="72">
        <v>0.96336101612115288</v>
      </c>
      <c r="O9" s="90">
        <v>-1</v>
      </c>
      <c r="P9" s="85">
        <v>1</v>
      </c>
      <c r="Q9" s="85">
        <v>-1</v>
      </c>
      <c r="R9" s="28">
        <f t="shared" si="0"/>
        <v>1</v>
      </c>
      <c r="S9" s="1">
        <f t="shared" si="1"/>
        <v>-1</v>
      </c>
      <c r="U9" s="51">
        <v>28</v>
      </c>
    </row>
    <row r="10" spans="1:21">
      <c r="B10" s="48" t="s">
        <v>46</v>
      </c>
      <c r="C10" s="72">
        <v>1.1180339887498949</v>
      </c>
      <c r="O10" s="90">
        <v>1</v>
      </c>
      <c r="P10" s="85">
        <v>1</v>
      </c>
      <c r="Q10" s="85">
        <v>-1</v>
      </c>
      <c r="R10" s="28">
        <f t="shared" si="0"/>
        <v>-1</v>
      </c>
      <c r="S10" s="1">
        <f t="shared" si="1"/>
        <v>-1</v>
      </c>
      <c r="U10" s="51">
        <v>26</v>
      </c>
    </row>
    <row r="11" spans="1:21" ht="15" thickBot="1">
      <c r="B11" s="73" t="s">
        <v>47</v>
      </c>
      <c r="C11" s="74">
        <v>16</v>
      </c>
      <c r="O11" s="90">
        <v>-1</v>
      </c>
      <c r="P11" s="85">
        <v>-1</v>
      </c>
      <c r="Q11" s="85">
        <v>1</v>
      </c>
      <c r="R11" s="28">
        <f t="shared" si="0"/>
        <v>-1</v>
      </c>
      <c r="S11" s="1">
        <f t="shared" si="1"/>
        <v>-1</v>
      </c>
      <c r="U11" s="51">
        <v>33</v>
      </c>
    </row>
    <row r="12" spans="1:21" ht="15" thickBot="1">
      <c r="O12" s="90">
        <v>1</v>
      </c>
      <c r="P12" s="85">
        <v>-1</v>
      </c>
      <c r="Q12" s="85">
        <v>1</v>
      </c>
      <c r="R12" s="28">
        <f t="shared" si="0"/>
        <v>1</v>
      </c>
      <c r="S12" s="1">
        <f t="shared" si="1"/>
        <v>-1</v>
      </c>
      <c r="U12" s="51">
        <v>27</v>
      </c>
    </row>
    <row r="13" spans="1:21" ht="15" thickBot="1">
      <c r="B13" s="45" t="s">
        <v>48</v>
      </c>
      <c r="O13" s="90">
        <v>-1</v>
      </c>
      <c r="P13" s="85">
        <v>1</v>
      </c>
      <c r="Q13" s="85">
        <v>1</v>
      </c>
      <c r="R13" s="28">
        <f t="shared" si="0"/>
        <v>-1</v>
      </c>
      <c r="S13" s="1">
        <f t="shared" si="1"/>
        <v>1</v>
      </c>
      <c r="U13" s="51">
        <v>41</v>
      </c>
    </row>
    <row r="14" spans="1:21">
      <c r="B14" s="79"/>
      <c r="C14" s="80" t="s">
        <v>53</v>
      </c>
      <c r="D14" s="80" t="s">
        <v>54</v>
      </c>
      <c r="E14" s="294"/>
      <c r="F14" s="294"/>
      <c r="G14" s="80" t="s">
        <v>55</v>
      </c>
      <c r="H14" s="80" t="s">
        <v>56</v>
      </c>
      <c r="I14" s="81" t="s">
        <v>57</v>
      </c>
      <c r="O14" s="90">
        <v>1</v>
      </c>
      <c r="P14" s="85">
        <v>1</v>
      </c>
      <c r="Q14" s="85">
        <v>1</v>
      </c>
      <c r="R14" s="28">
        <f t="shared" si="0"/>
        <v>1</v>
      </c>
      <c r="S14" s="1">
        <f t="shared" si="1"/>
        <v>1</v>
      </c>
      <c r="U14" s="51">
        <v>36</v>
      </c>
    </row>
    <row r="15" spans="1:21">
      <c r="B15" s="48" t="s">
        <v>49</v>
      </c>
      <c r="C15" s="69">
        <v>5</v>
      </c>
      <c r="D15" s="69">
        <v>499.25</v>
      </c>
      <c r="E15" s="295"/>
      <c r="F15" s="295"/>
      <c r="G15" s="69">
        <v>99.85</v>
      </c>
      <c r="H15" s="69">
        <v>79.879999999999981</v>
      </c>
      <c r="I15" s="72">
        <v>9.8896581086259166E-8</v>
      </c>
      <c r="O15" s="90">
        <v>-1</v>
      </c>
      <c r="P15" s="85">
        <v>-1</v>
      </c>
      <c r="Q15" s="85">
        <v>-1</v>
      </c>
      <c r="R15" s="28">
        <f t="shared" si="0"/>
        <v>1</v>
      </c>
      <c r="S15" s="1">
        <f t="shared" si="1"/>
        <v>1</v>
      </c>
      <c r="U15" s="51">
        <v>25</v>
      </c>
    </row>
    <row r="16" spans="1:21">
      <c r="B16" s="48" t="s">
        <v>50</v>
      </c>
      <c r="C16" s="69">
        <v>10</v>
      </c>
      <c r="D16" s="69">
        <v>12.500000000000002</v>
      </c>
      <c r="E16" s="295"/>
      <c r="F16" s="295"/>
      <c r="G16" s="69">
        <v>1.2500000000000002</v>
      </c>
      <c r="H16" s="69"/>
      <c r="I16" s="72"/>
      <c r="O16" s="90">
        <v>1</v>
      </c>
      <c r="P16" s="85">
        <v>-1</v>
      </c>
      <c r="Q16" s="85">
        <v>-1</v>
      </c>
      <c r="R16" s="28">
        <f t="shared" si="0"/>
        <v>-1</v>
      </c>
      <c r="S16" s="1">
        <f t="shared" si="1"/>
        <v>1</v>
      </c>
      <c r="U16" s="51">
        <v>24</v>
      </c>
    </row>
    <row r="17" spans="2:21" ht="15" thickBot="1">
      <c r="B17" s="73" t="s">
        <v>51</v>
      </c>
      <c r="C17" s="82">
        <v>15</v>
      </c>
      <c r="D17" s="82">
        <v>511.75</v>
      </c>
      <c r="E17" s="295"/>
      <c r="F17" s="295"/>
      <c r="G17" s="82"/>
      <c r="H17" s="82"/>
      <c r="I17" s="74"/>
      <c r="O17" s="90">
        <v>-1</v>
      </c>
      <c r="P17" s="85">
        <v>1</v>
      </c>
      <c r="Q17" s="85">
        <v>-1</v>
      </c>
      <c r="R17" s="28">
        <f t="shared" si="0"/>
        <v>1</v>
      </c>
      <c r="S17" s="1">
        <f t="shared" si="1"/>
        <v>-1</v>
      </c>
      <c r="U17" s="51">
        <v>26</v>
      </c>
    </row>
    <row r="18" spans="2:21" ht="15" thickBot="1">
      <c r="E18" s="295"/>
      <c r="F18" s="295"/>
      <c r="O18" s="90">
        <v>1</v>
      </c>
      <c r="P18" s="85">
        <v>1</v>
      </c>
      <c r="Q18" s="85">
        <v>-1</v>
      </c>
      <c r="R18" s="28">
        <f t="shared" si="0"/>
        <v>-1</v>
      </c>
      <c r="S18" s="1">
        <f t="shared" si="1"/>
        <v>-1</v>
      </c>
      <c r="U18" s="51">
        <v>27</v>
      </c>
    </row>
    <row r="19" spans="2:21">
      <c r="B19" s="79"/>
      <c r="C19" s="80" t="s">
        <v>58</v>
      </c>
      <c r="D19" s="80" t="s">
        <v>46</v>
      </c>
      <c r="E19" s="295"/>
      <c r="F19" s="295"/>
      <c r="G19" s="80" t="s">
        <v>59</v>
      </c>
      <c r="H19" s="80" t="s">
        <v>60</v>
      </c>
      <c r="I19" s="80" t="s">
        <v>61</v>
      </c>
      <c r="J19" s="80" t="s">
        <v>62</v>
      </c>
      <c r="K19" s="80" t="s">
        <v>63</v>
      </c>
      <c r="L19" s="81" t="s">
        <v>64</v>
      </c>
      <c r="O19" s="90">
        <v>-1</v>
      </c>
      <c r="P19" s="85">
        <v>-1</v>
      </c>
      <c r="Q19" s="85">
        <v>1</v>
      </c>
      <c r="R19" s="28">
        <f t="shared" si="0"/>
        <v>-1</v>
      </c>
      <c r="S19" s="1">
        <f t="shared" si="1"/>
        <v>-1</v>
      </c>
      <c r="U19" s="51">
        <v>29</v>
      </c>
    </row>
    <row r="20" spans="2:21">
      <c r="B20" s="48" t="s">
        <v>52</v>
      </c>
      <c r="C20" s="69">
        <v>29.625</v>
      </c>
      <c r="D20" s="69">
        <v>0.27950849718747373</v>
      </c>
      <c r="E20" s="295"/>
      <c r="F20" s="295"/>
      <c r="G20" s="69">
        <v>105.98962213349003</v>
      </c>
      <c r="H20" s="69">
        <v>1.3699225832303068E-16</v>
      </c>
      <c r="I20" s="69">
        <v>29.002216257956295</v>
      </c>
      <c r="J20" s="69">
        <v>30.247783742043705</v>
      </c>
      <c r="K20" s="69">
        <v>29.002216257956295</v>
      </c>
      <c r="L20" s="72">
        <v>30.247783742043705</v>
      </c>
      <c r="O20" s="90">
        <v>1</v>
      </c>
      <c r="P20" s="85">
        <v>-1</v>
      </c>
      <c r="Q20" s="85">
        <v>1</v>
      </c>
      <c r="R20" s="28">
        <f t="shared" si="0"/>
        <v>1</v>
      </c>
      <c r="S20" s="1">
        <f t="shared" si="1"/>
        <v>-1</v>
      </c>
      <c r="U20" s="51">
        <v>27</v>
      </c>
    </row>
    <row r="21" spans="2:21">
      <c r="B21" s="48" t="s">
        <v>0</v>
      </c>
      <c r="C21" s="69">
        <v>-1.2499999999999996</v>
      </c>
      <c r="D21" s="69">
        <v>0.27950849718747373</v>
      </c>
      <c r="E21" s="295"/>
      <c r="F21" s="295"/>
      <c r="G21" s="69">
        <v>-4.4721359549995778</v>
      </c>
      <c r="H21" s="69">
        <v>1.1934668300203272E-3</v>
      </c>
      <c r="I21" s="69">
        <v>-1.8727837420437061</v>
      </c>
      <c r="J21" s="69">
        <v>-0.6272162579562931</v>
      </c>
      <c r="K21" s="69">
        <v>-1.8727837420437061</v>
      </c>
      <c r="L21" s="72">
        <v>-0.6272162579562931</v>
      </c>
      <c r="O21" s="90">
        <v>-1</v>
      </c>
      <c r="P21" s="85">
        <v>1</v>
      </c>
      <c r="Q21" s="85">
        <v>1</v>
      </c>
      <c r="R21" s="28">
        <f t="shared" si="0"/>
        <v>-1</v>
      </c>
      <c r="S21" s="1">
        <f t="shared" si="1"/>
        <v>1</v>
      </c>
      <c r="U21" s="51">
        <v>40</v>
      </c>
    </row>
    <row r="22" spans="2:21" ht="15" thickBot="1">
      <c r="B22" s="48" t="s">
        <v>1</v>
      </c>
      <c r="C22" s="69">
        <v>3</v>
      </c>
      <c r="D22" s="69">
        <v>0.27950849718747373</v>
      </c>
      <c r="E22" s="295"/>
      <c r="F22" s="295"/>
      <c r="G22" s="69">
        <v>10.733126291998991</v>
      </c>
      <c r="H22" s="69">
        <v>8.2805496114440583E-7</v>
      </c>
      <c r="I22" s="69">
        <v>2.3772162579562934</v>
      </c>
      <c r="J22" s="69">
        <v>3.6227837420437066</v>
      </c>
      <c r="K22" s="69">
        <v>2.3772162579562934</v>
      </c>
      <c r="L22" s="72">
        <v>3.6227837420437066</v>
      </c>
      <c r="O22" s="91">
        <v>1</v>
      </c>
      <c r="P22" s="86">
        <v>1</v>
      </c>
      <c r="Q22" s="86">
        <v>1</v>
      </c>
      <c r="R22" s="49">
        <f t="shared" si="0"/>
        <v>1</v>
      </c>
      <c r="S22" s="2">
        <f t="shared" si="1"/>
        <v>1</v>
      </c>
      <c r="U22" s="52">
        <v>37</v>
      </c>
    </row>
    <row r="23" spans="2:21">
      <c r="B23" s="48" t="s">
        <v>2</v>
      </c>
      <c r="C23" s="69">
        <v>4.125</v>
      </c>
      <c r="D23" s="69">
        <v>0.27950849718747373</v>
      </c>
      <c r="E23" s="295"/>
      <c r="F23" s="295"/>
      <c r="G23" s="69">
        <v>14.758048651498612</v>
      </c>
      <c r="H23" s="69">
        <v>4.0872502468200987E-8</v>
      </c>
      <c r="I23" s="69">
        <v>3.5022162579562934</v>
      </c>
      <c r="J23" s="69">
        <v>4.7477837420437066</v>
      </c>
      <c r="K23" s="69">
        <v>3.5022162579562934</v>
      </c>
      <c r="L23" s="72">
        <v>4.7477837420437066</v>
      </c>
    </row>
    <row r="24" spans="2:21">
      <c r="B24" s="48" t="s">
        <v>8</v>
      </c>
      <c r="C24" s="69">
        <v>-0.74999999999999989</v>
      </c>
      <c r="D24" s="69">
        <v>0.27950849718747373</v>
      </c>
      <c r="E24" s="295"/>
      <c r="F24" s="295"/>
      <c r="G24" s="69">
        <v>-2.6832815729997472</v>
      </c>
      <c r="H24" s="69">
        <v>2.2963004743613954E-2</v>
      </c>
      <c r="I24" s="69">
        <v>-1.3727837420437063</v>
      </c>
      <c r="J24" s="69">
        <v>-0.12721625795629343</v>
      </c>
      <c r="K24" s="69">
        <v>-1.3727837420437063</v>
      </c>
      <c r="L24" s="72">
        <v>-0.12721625795629343</v>
      </c>
    </row>
    <row r="25" spans="2:21" ht="15" thickBot="1">
      <c r="B25" s="73" t="s">
        <v>9</v>
      </c>
      <c r="C25" s="82">
        <v>1.7500000000000002</v>
      </c>
      <c r="D25" s="82">
        <v>0.27950849718747373</v>
      </c>
      <c r="E25" s="296"/>
      <c r="F25" s="296"/>
      <c r="G25" s="82">
        <v>6.260990336999412</v>
      </c>
      <c r="H25" s="82">
        <v>9.3704518500262171E-5</v>
      </c>
      <c r="I25" s="82">
        <v>1.1272162579562939</v>
      </c>
      <c r="J25" s="82">
        <v>2.3727837420437066</v>
      </c>
      <c r="K25" s="82">
        <v>1.1272162579562939</v>
      </c>
      <c r="L25" s="74">
        <v>2.3727837420437066</v>
      </c>
    </row>
    <row r="27" spans="2:21" ht="15" thickBot="1"/>
    <row r="28" spans="2:21" ht="15" thickBot="1">
      <c r="B28" s="215" t="s">
        <v>111</v>
      </c>
      <c r="C28" s="216"/>
      <c r="D28" s="216"/>
      <c r="E28" s="216"/>
      <c r="F28" s="216"/>
      <c r="G28" s="216"/>
      <c r="H28" s="216"/>
      <c r="I28" s="216"/>
      <c r="J28" s="217"/>
    </row>
    <row r="29" spans="2:21" ht="25.5" customHeight="1" thickBot="1">
      <c r="B29" s="285" t="s">
        <v>112</v>
      </c>
      <c r="C29" s="286"/>
      <c r="D29" s="286"/>
      <c r="E29" s="286"/>
      <c r="F29" s="286"/>
      <c r="G29" s="286"/>
      <c r="H29" s="286"/>
      <c r="I29" s="286"/>
      <c r="J29" s="287"/>
    </row>
    <row r="30" spans="2:21" ht="15" thickBot="1">
      <c r="B30" s="118" t="s">
        <v>113</v>
      </c>
    </row>
    <row r="31" spans="2:21">
      <c r="B31" s="42" t="s">
        <v>114</v>
      </c>
      <c r="C31" s="120">
        <v>0.05</v>
      </c>
    </row>
    <row r="32" spans="2:21">
      <c r="B32" s="10" t="s">
        <v>115</v>
      </c>
      <c r="C32" s="1">
        <f>D15/C15</f>
        <v>99.85</v>
      </c>
    </row>
    <row r="33" spans="2:14">
      <c r="B33" s="10" t="s">
        <v>116</v>
      </c>
      <c r="C33" s="1">
        <f>D16/C16</f>
        <v>1.2500000000000002</v>
      </c>
    </row>
    <row r="34" spans="2:14">
      <c r="B34" s="10" t="s">
        <v>117</v>
      </c>
      <c r="C34" s="121">
        <f>C32/C33</f>
        <v>79.879999999999981</v>
      </c>
    </row>
    <row r="35" spans="2:14">
      <c r="B35" s="10" t="s">
        <v>118</v>
      </c>
      <c r="C35" s="1">
        <f>_xlfn.F.INV(0.95,C15,C16)</f>
        <v>3.3258345304130126</v>
      </c>
    </row>
    <row r="36" spans="2:14" ht="15" thickBot="1">
      <c r="B36" s="11" t="s">
        <v>119</v>
      </c>
      <c r="C36" s="122">
        <f>1-_xlfn.F.DIST(C34,C15,C16,1)</f>
        <v>9.8896581146590279E-8</v>
      </c>
    </row>
    <row r="38" spans="2:14" ht="15" thickBot="1"/>
    <row r="39" spans="2:14" ht="15" thickBot="1">
      <c r="B39" s="94" t="s">
        <v>120</v>
      </c>
    </row>
    <row r="40" spans="2:14" ht="15.75" thickBot="1">
      <c r="B40" s="291" t="s">
        <v>121</v>
      </c>
      <c r="C40" s="292"/>
      <c r="D40" s="292"/>
      <c r="E40" s="292"/>
      <c r="F40" s="292"/>
      <c r="G40" s="292"/>
      <c r="H40" s="292"/>
      <c r="I40" s="293"/>
    </row>
    <row r="41" spans="2:14" ht="15.75" thickBot="1">
      <c r="B41" s="288" t="s">
        <v>122</v>
      </c>
      <c r="C41" s="289"/>
      <c r="D41" s="289"/>
      <c r="E41" s="289"/>
      <c r="F41" s="289"/>
      <c r="G41" s="289"/>
      <c r="H41" s="289"/>
      <c r="I41" s="290"/>
    </row>
    <row r="43" spans="2:14" ht="15" thickBot="1"/>
    <row r="44" spans="2:14" ht="15" thickBot="1">
      <c r="B44" s="123" t="s">
        <v>123</v>
      </c>
      <c r="C44" s="124">
        <f>C36</f>
        <v>9.8896581146590279E-8</v>
      </c>
      <c r="D44" s="125" t="s">
        <v>124</v>
      </c>
      <c r="E44" s="125"/>
      <c r="F44" s="125"/>
      <c r="G44" s="126" t="s">
        <v>114</v>
      </c>
      <c r="H44" s="127">
        <v>0.05</v>
      </c>
      <c r="K44" s="215" t="s">
        <v>125</v>
      </c>
      <c r="L44" s="216"/>
      <c r="M44" s="217"/>
    </row>
    <row r="46" spans="2:14" ht="15" thickBot="1"/>
    <row r="47" spans="2:14" ht="15" thickBot="1">
      <c r="B47" s="94" t="s">
        <v>126</v>
      </c>
    </row>
    <row r="48" spans="2:14" ht="15" thickBot="1">
      <c r="B48" s="117" t="s">
        <v>117</v>
      </c>
      <c r="C48" s="111">
        <f>C34</f>
        <v>79.879999999999981</v>
      </c>
      <c r="G48" s="100" t="s">
        <v>127</v>
      </c>
      <c r="H48" s="101" t="s">
        <v>99</v>
      </c>
      <c r="I48" s="119">
        <f>C35</f>
        <v>3.3258345304130126</v>
      </c>
      <c r="J48" s="111" t="s">
        <v>130</v>
      </c>
      <c r="N48" s="45" t="s">
        <v>128</v>
      </c>
    </row>
    <row r="49" spans="1:21" ht="15" thickBot="1"/>
    <row r="50" spans="1:21">
      <c r="B50" s="257" t="s">
        <v>129</v>
      </c>
      <c r="C50" s="240"/>
      <c r="D50" s="240"/>
      <c r="E50" s="240"/>
      <c r="F50" s="240"/>
      <c r="G50" s="240"/>
      <c r="H50" s="240"/>
      <c r="I50" s="240"/>
      <c r="J50" s="240"/>
      <c r="K50" s="240"/>
      <c r="L50" s="240"/>
      <c r="M50" s="240"/>
      <c r="N50" s="241"/>
    </row>
    <row r="51" spans="1:21" ht="15" thickBot="1">
      <c r="B51" s="245"/>
      <c r="C51" s="246"/>
      <c r="D51" s="246"/>
      <c r="E51" s="246"/>
      <c r="F51" s="246"/>
      <c r="G51" s="246"/>
      <c r="H51" s="246"/>
      <c r="I51" s="246"/>
      <c r="J51" s="246"/>
      <c r="K51" s="246"/>
      <c r="L51" s="246"/>
      <c r="M51" s="246"/>
      <c r="N51" s="247"/>
    </row>
    <row r="54" spans="1:21" ht="15" thickBot="1"/>
    <row r="55" spans="1:21" ht="15" thickBot="1">
      <c r="A55" s="215" t="s">
        <v>131</v>
      </c>
      <c r="B55" s="216"/>
      <c r="C55" s="216"/>
      <c r="D55" s="216"/>
      <c r="E55" s="216"/>
      <c r="F55" s="216"/>
      <c r="G55" s="216"/>
      <c r="H55" s="216"/>
      <c r="I55" s="216"/>
      <c r="J55" s="216"/>
      <c r="K55" s="216"/>
      <c r="L55" s="216"/>
      <c r="M55" s="216"/>
      <c r="N55" s="216"/>
      <c r="O55" s="216"/>
      <c r="P55" s="216"/>
      <c r="Q55" s="216"/>
      <c r="R55" s="216"/>
      <c r="S55" s="216"/>
      <c r="T55" s="216"/>
      <c r="U55" s="217"/>
    </row>
    <row r="56" spans="1:21" ht="15" thickBot="1"/>
    <row r="57" spans="1:21" ht="15" thickBot="1">
      <c r="B57" s="215" t="s">
        <v>132</v>
      </c>
      <c r="C57" s="216"/>
      <c r="D57" s="217"/>
      <c r="E57" s="145"/>
      <c r="F57" s="145"/>
    </row>
    <row r="59" spans="1:21" ht="15" thickBot="1"/>
    <row r="60" spans="1:21" ht="15" thickBot="1">
      <c r="K60" s="283" t="s">
        <v>41</v>
      </c>
      <c r="L60" s="284"/>
    </row>
    <row r="61" spans="1:21" ht="15" thickBot="1"/>
    <row r="62" spans="1:21">
      <c r="K62" s="70" t="s">
        <v>42</v>
      </c>
      <c r="L62" s="71"/>
    </row>
    <row r="63" spans="1:21">
      <c r="K63" s="48" t="s">
        <v>43</v>
      </c>
      <c r="L63" s="72">
        <v>0.95257404440235816</v>
      </c>
    </row>
    <row r="64" spans="1:21">
      <c r="K64" s="48" t="s">
        <v>44</v>
      </c>
      <c r="L64" s="72">
        <v>0.90739731006906577</v>
      </c>
    </row>
    <row r="65" spans="1:19">
      <c r="K65" s="48" t="s">
        <v>45</v>
      </c>
      <c r="L65" s="72">
        <v>0.87432492080801794</v>
      </c>
    </row>
    <row r="66" spans="1:19">
      <c r="K66" s="48" t="s">
        <v>46</v>
      </c>
      <c r="L66" s="72">
        <v>1.9076911999287811</v>
      </c>
    </row>
    <row r="67" spans="1:19" ht="15" thickBot="1">
      <c r="K67" s="73" t="s">
        <v>47</v>
      </c>
      <c r="L67" s="74">
        <v>20</v>
      </c>
    </row>
    <row r="68" spans="1:19" ht="15" thickBot="1"/>
    <row r="69" spans="1:19" ht="15" thickBot="1">
      <c r="K69" s="78" t="s">
        <v>48</v>
      </c>
    </row>
    <row r="70" spans="1:19">
      <c r="K70" s="79"/>
      <c r="L70" s="80" t="s">
        <v>53</v>
      </c>
      <c r="M70" s="80" t="s">
        <v>54</v>
      </c>
      <c r="N70" s="80" t="s">
        <v>55</v>
      </c>
      <c r="O70" s="80" t="s">
        <v>56</v>
      </c>
      <c r="P70" s="80" t="s">
        <v>57</v>
      </c>
      <c r="Q70" s="173" t="s">
        <v>155</v>
      </c>
    </row>
    <row r="71" spans="1:19">
      <c r="K71" s="48" t="s">
        <v>49</v>
      </c>
      <c r="L71" s="69">
        <v>5</v>
      </c>
      <c r="M71" s="69">
        <v>499.24999999999983</v>
      </c>
      <c r="N71" s="69">
        <v>99.849999999999966</v>
      </c>
      <c r="O71" s="69">
        <v>27.436702649656528</v>
      </c>
      <c r="P71" s="69">
        <v>9.1597876425510074E-7</v>
      </c>
      <c r="Q71" s="72"/>
    </row>
    <row r="72" spans="1:19">
      <c r="K72" s="48" t="s">
        <v>50</v>
      </c>
      <c r="L72" s="69">
        <v>14</v>
      </c>
      <c r="M72" s="69">
        <v>50.949999999999982</v>
      </c>
      <c r="N72" s="69">
        <v>3.6392857142857129</v>
      </c>
      <c r="O72" s="69"/>
      <c r="P72" s="69"/>
      <c r="Q72" s="72"/>
    </row>
    <row r="73" spans="1:19" ht="15" thickBot="1">
      <c r="K73" s="177" t="s">
        <v>51</v>
      </c>
      <c r="L73" s="178">
        <v>19</v>
      </c>
      <c r="M73" s="178">
        <v>550.19999999999982</v>
      </c>
      <c r="N73" s="178"/>
      <c r="O73" s="178"/>
      <c r="P73" s="178"/>
      <c r="Q73" s="179"/>
    </row>
    <row r="74" spans="1:19">
      <c r="K74" s="87" t="s">
        <v>145</v>
      </c>
      <c r="L74" s="180">
        <f>L72-L75</f>
        <v>3</v>
      </c>
      <c r="M74" s="181">
        <f>M72-M75</f>
        <v>36.949999999999982</v>
      </c>
      <c r="N74" s="56">
        <f>M74/L74</f>
        <v>12.316666666666661</v>
      </c>
      <c r="O74" s="56">
        <f>N74/N75</f>
        <v>9.6773809523809486</v>
      </c>
      <c r="P74" s="56">
        <f>1-_xlfn.F.DIST(O74,L74,L75,1)</f>
        <v>2.0295478339711348E-3</v>
      </c>
      <c r="Q74" s="57">
        <f>_xlfn.F.INV(0.95,L74,L75)</f>
        <v>3.5874337024204941</v>
      </c>
    </row>
    <row r="75" spans="1:19" ht="15" thickBot="1">
      <c r="K75" s="174" t="s">
        <v>154</v>
      </c>
      <c r="L75" s="175">
        <f>I98</f>
        <v>11</v>
      </c>
      <c r="M75" s="176">
        <f>H98</f>
        <v>14</v>
      </c>
      <c r="N75" s="58">
        <f>M75/L75</f>
        <v>1.2727272727272727</v>
      </c>
      <c r="O75" s="58"/>
      <c r="P75" s="58"/>
      <c r="Q75" s="59"/>
    </row>
    <row r="76" spans="1:19" ht="15" thickBot="1"/>
    <row r="77" spans="1:19" ht="15.75" thickBot="1">
      <c r="A77" s="164" t="s">
        <v>136</v>
      </c>
      <c r="B77" s="159" t="s">
        <v>0</v>
      </c>
      <c r="C77" s="140" t="s">
        <v>1</v>
      </c>
      <c r="D77" s="160" t="s">
        <v>2</v>
      </c>
      <c r="E77" s="161" t="s">
        <v>8</v>
      </c>
      <c r="F77" s="162" t="s">
        <v>9</v>
      </c>
      <c r="G77" s="161" t="s">
        <v>3</v>
      </c>
      <c r="H77" s="147" t="s">
        <v>133</v>
      </c>
      <c r="I77" s="136" t="s">
        <v>134</v>
      </c>
      <c r="K77" s="79"/>
      <c r="L77" s="80" t="s">
        <v>58</v>
      </c>
      <c r="M77" s="80" t="s">
        <v>46</v>
      </c>
      <c r="N77" s="80" t="s">
        <v>59</v>
      </c>
      <c r="O77" s="80" t="s">
        <v>60</v>
      </c>
      <c r="P77" s="80" t="s">
        <v>61</v>
      </c>
      <c r="Q77" s="80" t="s">
        <v>62</v>
      </c>
      <c r="R77" s="80" t="s">
        <v>63</v>
      </c>
      <c r="S77" s="81" t="s">
        <v>64</v>
      </c>
    </row>
    <row r="78" spans="1:19">
      <c r="A78" s="148">
        <v>1</v>
      </c>
      <c r="B78" s="167">
        <v>-1</v>
      </c>
      <c r="C78" s="128">
        <v>-1</v>
      </c>
      <c r="D78" s="128">
        <v>-1</v>
      </c>
      <c r="E78" s="28">
        <f>B78*D78</f>
        <v>1</v>
      </c>
      <c r="F78" s="6">
        <f>C78*D78</f>
        <v>1</v>
      </c>
      <c r="G78" s="14">
        <v>25</v>
      </c>
      <c r="H78" s="137">
        <f>DEVSQ(G78,G86)</f>
        <v>0</v>
      </c>
      <c r="I78" s="135">
        <v>1</v>
      </c>
      <c r="K78" s="48" t="s">
        <v>52</v>
      </c>
      <c r="L78" s="69">
        <v>30.3</v>
      </c>
      <c r="M78" s="69">
        <v>0.42657272031188964</v>
      </c>
      <c r="N78" s="69">
        <v>71.031265144770828</v>
      </c>
      <c r="O78" s="69">
        <v>2.6051484485527834E-19</v>
      </c>
      <c r="P78" s="69">
        <v>29.385092508046174</v>
      </c>
      <c r="Q78" s="69">
        <v>31.214907491953827</v>
      </c>
      <c r="R78" s="69">
        <v>29.385092508046174</v>
      </c>
      <c r="S78" s="72">
        <v>31.214907491953827</v>
      </c>
    </row>
    <row r="79" spans="1:19">
      <c r="A79" s="149">
        <v>2</v>
      </c>
      <c r="B79" s="167">
        <v>1</v>
      </c>
      <c r="C79" s="128">
        <v>-1</v>
      </c>
      <c r="D79" s="128">
        <v>-1</v>
      </c>
      <c r="E79" s="28">
        <f t="shared" ref="E79:E93" si="2">B79*D79</f>
        <v>-1</v>
      </c>
      <c r="F79" s="6">
        <f t="shared" ref="F79:F93" si="3">C79*D79</f>
        <v>1</v>
      </c>
      <c r="G79" s="14">
        <v>23</v>
      </c>
      <c r="H79" s="138">
        <f>DEVSQ(G79,G87)</f>
        <v>0.5</v>
      </c>
      <c r="I79" s="129">
        <v>1</v>
      </c>
      <c r="K79" s="48" t="s">
        <v>137</v>
      </c>
      <c r="L79" s="69">
        <v>-1.2500000000000004</v>
      </c>
      <c r="M79" s="69">
        <v>0.47692279998219528</v>
      </c>
      <c r="N79" s="69">
        <v>-2.6209692638864532</v>
      </c>
      <c r="O79" s="69">
        <v>2.0137882154814164E-2</v>
      </c>
      <c r="P79" s="69">
        <v>-2.2728976725662986</v>
      </c>
      <c r="Q79" s="69">
        <v>-0.22710232743370229</v>
      </c>
      <c r="R79" s="69">
        <v>-2.2728976725662986</v>
      </c>
      <c r="S79" s="72">
        <v>-0.22710232743370229</v>
      </c>
    </row>
    <row r="80" spans="1:19">
      <c r="A80" s="150">
        <v>3</v>
      </c>
      <c r="B80" s="167">
        <v>-1</v>
      </c>
      <c r="C80" s="128">
        <v>1</v>
      </c>
      <c r="D80" s="128">
        <v>-1</v>
      </c>
      <c r="E80" s="28">
        <f t="shared" si="2"/>
        <v>1</v>
      </c>
      <c r="F80" s="6">
        <f t="shared" si="3"/>
        <v>-1</v>
      </c>
      <c r="G80" s="14">
        <v>28</v>
      </c>
      <c r="H80" s="138">
        <f>DEVSQ(G80,G88)</f>
        <v>2</v>
      </c>
      <c r="I80" s="129">
        <v>1</v>
      </c>
      <c r="K80" s="48" t="s">
        <v>138</v>
      </c>
      <c r="L80" s="69">
        <v>2.9999999999999982</v>
      </c>
      <c r="M80" s="69">
        <v>0.47692279998219522</v>
      </c>
      <c r="N80" s="69">
        <v>6.2903262333274821</v>
      </c>
      <c r="O80" s="69">
        <v>1.9873547714098123E-5</v>
      </c>
      <c r="P80" s="69">
        <v>1.9771023274337003</v>
      </c>
      <c r="Q80" s="69">
        <v>4.0228976725662964</v>
      </c>
      <c r="R80" s="69">
        <v>1.9771023274337003</v>
      </c>
      <c r="S80" s="72">
        <v>4.0228976725662964</v>
      </c>
    </row>
    <row r="81" spans="1:19">
      <c r="A81" s="151">
        <v>4</v>
      </c>
      <c r="B81" s="167">
        <v>1</v>
      </c>
      <c r="C81" s="128">
        <v>1</v>
      </c>
      <c r="D81" s="128">
        <v>-1</v>
      </c>
      <c r="E81" s="28">
        <f t="shared" si="2"/>
        <v>-1</v>
      </c>
      <c r="F81" s="6">
        <f t="shared" si="3"/>
        <v>-1</v>
      </c>
      <c r="G81" s="14">
        <v>26</v>
      </c>
      <c r="H81" s="138">
        <f t="shared" ref="H81:H85" si="4">DEVSQ(G81,G89)</f>
        <v>0.5</v>
      </c>
      <c r="I81" s="129">
        <v>1</v>
      </c>
      <c r="K81" s="48" t="s">
        <v>139</v>
      </c>
      <c r="L81" s="69">
        <v>4.1250000000000009</v>
      </c>
      <c r="M81" s="69">
        <v>0.47692279998219528</v>
      </c>
      <c r="N81" s="69">
        <v>8.6491985708252948</v>
      </c>
      <c r="O81" s="69">
        <v>5.4592434235198945E-7</v>
      </c>
      <c r="P81" s="69">
        <v>3.1021023274337027</v>
      </c>
      <c r="Q81" s="69">
        <v>5.147897672566299</v>
      </c>
      <c r="R81" s="69">
        <v>3.1021023274337027</v>
      </c>
      <c r="S81" s="72">
        <v>5.147897672566299</v>
      </c>
    </row>
    <row r="82" spans="1:19">
      <c r="A82" s="152">
        <v>5</v>
      </c>
      <c r="B82" s="167">
        <v>-1</v>
      </c>
      <c r="C82" s="128">
        <v>-1</v>
      </c>
      <c r="D82" s="128">
        <v>1</v>
      </c>
      <c r="E82" s="28">
        <f t="shared" si="2"/>
        <v>-1</v>
      </c>
      <c r="F82" s="6">
        <f t="shared" si="3"/>
        <v>-1</v>
      </c>
      <c r="G82" s="14">
        <v>33</v>
      </c>
      <c r="H82" s="138">
        <f t="shared" si="4"/>
        <v>8</v>
      </c>
      <c r="I82" s="129">
        <v>1</v>
      </c>
      <c r="K82" s="48" t="s">
        <v>152</v>
      </c>
      <c r="L82" s="69">
        <v>-0.75</v>
      </c>
      <c r="M82" s="69">
        <v>0.47692279998219528</v>
      </c>
      <c r="N82" s="69">
        <v>-1.5725815583318712</v>
      </c>
      <c r="O82" s="69">
        <v>0.13813676246497303</v>
      </c>
      <c r="P82" s="69">
        <v>-1.7728976725662982</v>
      </c>
      <c r="Q82" s="69">
        <v>0.27289767256629816</v>
      </c>
      <c r="R82" s="69">
        <v>-1.7728976725662982</v>
      </c>
      <c r="S82" s="72">
        <v>0.27289767256629816</v>
      </c>
    </row>
    <row r="83" spans="1:19" ht="15" thickBot="1">
      <c r="A83" s="153">
        <v>6</v>
      </c>
      <c r="B83" s="167">
        <v>1</v>
      </c>
      <c r="C83" s="128">
        <v>-1</v>
      </c>
      <c r="D83" s="128">
        <v>1</v>
      </c>
      <c r="E83" s="28">
        <f t="shared" si="2"/>
        <v>1</v>
      </c>
      <c r="F83" s="6">
        <f t="shared" si="3"/>
        <v>-1</v>
      </c>
      <c r="G83" s="14">
        <v>27</v>
      </c>
      <c r="H83" s="138">
        <f t="shared" si="4"/>
        <v>0</v>
      </c>
      <c r="I83" s="129">
        <v>1</v>
      </c>
      <c r="K83" s="73" t="s">
        <v>153</v>
      </c>
      <c r="L83" s="82">
        <v>1.7500000000000009</v>
      </c>
      <c r="M83" s="82">
        <v>0.47692279998219528</v>
      </c>
      <c r="N83" s="82">
        <v>3.6693569694410346</v>
      </c>
      <c r="O83" s="82">
        <v>2.526073675802913E-3</v>
      </c>
      <c r="P83" s="82">
        <v>0.72710232743370273</v>
      </c>
      <c r="Q83" s="82">
        <v>2.772897672566299</v>
      </c>
      <c r="R83" s="82">
        <v>0.72710232743370273</v>
      </c>
      <c r="S83" s="74">
        <v>2.772897672566299</v>
      </c>
    </row>
    <row r="84" spans="1:19">
      <c r="A84" s="154">
        <v>7</v>
      </c>
      <c r="B84" s="167">
        <v>-1</v>
      </c>
      <c r="C84" s="128">
        <v>1</v>
      </c>
      <c r="D84" s="128">
        <v>1</v>
      </c>
      <c r="E84" s="28">
        <f t="shared" si="2"/>
        <v>-1</v>
      </c>
      <c r="F84" s="6">
        <f t="shared" si="3"/>
        <v>1</v>
      </c>
      <c r="G84" s="14">
        <v>41</v>
      </c>
      <c r="H84" s="138">
        <f t="shared" si="4"/>
        <v>0.5</v>
      </c>
      <c r="I84" s="129">
        <v>1</v>
      </c>
    </row>
    <row r="85" spans="1:19">
      <c r="A85" s="155">
        <v>8</v>
      </c>
      <c r="B85" s="167">
        <v>1</v>
      </c>
      <c r="C85" s="128">
        <v>1</v>
      </c>
      <c r="D85" s="128">
        <v>1</v>
      </c>
      <c r="E85" s="28">
        <f t="shared" si="2"/>
        <v>1</v>
      </c>
      <c r="F85" s="6">
        <f t="shared" si="3"/>
        <v>1</v>
      </c>
      <c r="G85" s="14">
        <v>36</v>
      </c>
      <c r="H85" s="138">
        <f t="shared" si="4"/>
        <v>0.5</v>
      </c>
      <c r="I85" s="129">
        <v>1</v>
      </c>
    </row>
    <row r="86" spans="1:19" ht="15" thickBot="1">
      <c r="A86" s="156">
        <v>1</v>
      </c>
      <c r="B86" s="167">
        <v>-1</v>
      </c>
      <c r="C86" s="128">
        <v>-1</v>
      </c>
      <c r="D86" s="128">
        <v>-1</v>
      </c>
      <c r="E86" s="28">
        <f t="shared" si="2"/>
        <v>1</v>
      </c>
      <c r="F86" s="6">
        <f t="shared" si="3"/>
        <v>1</v>
      </c>
      <c r="G86" s="14">
        <v>25</v>
      </c>
      <c r="H86" s="139"/>
      <c r="I86" s="132"/>
    </row>
    <row r="87" spans="1:19" ht="15" thickBot="1">
      <c r="A87" s="149">
        <v>2</v>
      </c>
      <c r="B87" s="167">
        <v>1</v>
      </c>
      <c r="C87" s="128">
        <v>-1</v>
      </c>
      <c r="D87" s="128">
        <v>-1</v>
      </c>
      <c r="E87" s="28">
        <f t="shared" si="2"/>
        <v>-1</v>
      </c>
      <c r="F87" s="6">
        <f t="shared" si="3"/>
        <v>1</v>
      </c>
      <c r="G87" s="14">
        <v>24</v>
      </c>
      <c r="H87" s="139"/>
      <c r="I87" s="132"/>
      <c r="K87" s="215" t="s">
        <v>140</v>
      </c>
      <c r="L87" s="217"/>
    </row>
    <row r="88" spans="1:19" ht="15" thickBot="1">
      <c r="A88" s="150">
        <v>3</v>
      </c>
      <c r="B88" s="167">
        <v>-1</v>
      </c>
      <c r="C88" s="128">
        <v>1</v>
      </c>
      <c r="D88" s="128">
        <v>-1</v>
      </c>
      <c r="E88" s="28">
        <f t="shared" si="2"/>
        <v>1</v>
      </c>
      <c r="F88" s="6">
        <f t="shared" si="3"/>
        <v>-1</v>
      </c>
      <c r="G88" s="14">
        <v>26</v>
      </c>
      <c r="H88" s="139"/>
      <c r="I88" s="132"/>
    </row>
    <row r="89" spans="1:19">
      <c r="A89" s="151">
        <v>4</v>
      </c>
      <c r="B89" s="167">
        <v>1</v>
      </c>
      <c r="C89" s="128">
        <v>1</v>
      </c>
      <c r="D89" s="128">
        <v>-1</v>
      </c>
      <c r="E89" s="28">
        <f t="shared" si="2"/>
        <v>-1</v>
      </c>
      <c r="F89" s="6">
        <f t="shared" si="3"/>
        <v>-1</v>
      </c>
      <c r="G89" s="14">
        <v>27</v>
      </c>
      <c r="H89" s="139"/>
      <c r="I89" s="132"/>
      <c r="K89" s="79" t="s">
        <v>141</v>
      </c>
      <c r="L89" s="80" t="s">
        <v>142</v>
      </c>
      <c r="M89" s="80" t="s">
        <v>143</v>
      </c>
      <c r="N89" s="81" t="s">
        <v>144</v>
      </c>
    </row>
    <row r="90" spans="1:19">
      <c r="A90" s="152">
        <v>5</v>
      </c>
      <c r="B90" s="167">
        <v>-1</v>
      </c>
      <c r="C90" s="128">
        <v>-1</v>
      </c>
      <c r="D90" s="128">
        <v>1</v>
      </c>
      <c r="E90" s="28">
        <f t="shared" si="2"/>
        <v>-1</v>
      </c>
      <c r="F90" s="6">
        <f t="shared" si="3"/>
        <v>-1</v>
      </c>
      <c r="G90" s="14">
        <v>29</v>
      </c>
      <c r="H90" s="139"/>
      <c r="I90" s="132"/>
      <c r="K90" s="48">
        <v>1</v>
      </c>
      <c r="L90" s="69">
        <v>25.425000000000004</v>
      </c>
      <c r="M90" s="69">
        <v>-0.42500000000000426</v>
      </c>
      <c r="N90" s="72">
        <v>-0.25953362716806494</v>
      </c>
    </row>
    <row r="91" spans="1:19">
      <c r="A91" s="153">
        <v>6</v>
      </c>
      <c r="B91" s="167">
        <v>1</v>
      </c>
      <c r="C91" s="128">
        <v>-1</v>
      </c>
      <c r="D91" s="128">
        <v>1</v>
      </c>
      <c r="E91" s="28">
        <f t="shared" si="2"/>
        <v>1</v>
      </c>
      <c r="F91" s="6">
        <f t="shared" si="3"/>
        <v>-1</v>
      </c>
      <c r="G91" s="14">
        <v>27</v>
      </c>
      <c r="H91" s="139"/>
      <c r="I91" s="132"/>
      <c r="K91" s="48">
        <v>2</v>
      </c>
      <c r="L91" s="69">
        <v>24.425000000000004</v>
      </c>
      <c r="M91" s="69">
        <v>-1.4250000000000043</v>
      </c>
      <c r="N91" s="72">
        <v>-0.87020098521056455</v>
      </c>
    </row>
    <row r="92" spans="1:19">
      <c r="A92" s="154">
        <v>7</v>
      </c>
      <c r="B92" s="167">
        <v>-1</v>
      </c>
      <c r="C92" s="128">
        <v>1</v>
      </c>
      <c r="D92" s="128">
        <v>1</v>
      </c>
      <c r="E92" s="28">
        <f t="shared" si="2"/>
        <v>-1</v>
      </c>
      <c r="F92" s="6">
        <f t="shared" si="3"/>
        <v>1</v>
      </c>
      <c r="G92" s="14">
        <v>40</v>
      </c>
      <c r="H92" s="139"/>
      <c r="I92" s="132"/>
      <c r="K92" s="48">
        <v>3</v>
      </c>
      <c r="L92" s="69">
        <v>27.924999999999997</v>
      </c>
      <c r="M92" s="69">
        <v>7.5000000000002842E-2</v>
      </c>
      <c r="N92" s="72">
        <v>4.5800051853189201E-2</v>
      </c>
    </row>
    <row r="93" spans="1:19">
      <c r="A93" s="155">
        <v>8</v>
      </c>
      <c r="B93" s="167">
        <v>1</v>
      </c>
      <c r="C93" s="128">
        <v>1</v>
      </c>
      <c r="D93" s="128">
        <v>1</v>
      </c>
      <c r="E93" s="28">
        <f t="shared" si="2"/>
        <v>1</v>
      </c>
      <c r="F93" s="6">
        <f t="shared" si="3"/>
        <v>1</v>
      </c>
      <c r="G93" s="14">
        <v>37</v>
      </c>
      <c r="H93" s="139"/>
      <c r="I93" s="132"/>
      <c r="K93" s="48">
        <v>4</v>
      </c>
      <c r="L93" s="69">
        <v>26.924999999999997</v>
      </c>
      <c r="M93" s="69">
        <v>-0.92499999999999716</v>
      </c>
      <c r="N93" s="72">
        <v>-0.56486730618931036</v>
      </c>
    </row>
    <row r="94" spans="1:19">
      <c r="A94" s="157" t="s">
        <v>18</v>
      </c>
      <c r="B94" s="167">
        <v>0</v>
      </c>
      <c r="C94" s="128">
        <v>0</v>
      </c>
      <c r="D94" s="128">
        <v>0</v>
      </c>
      <c r="E94" s="128">
        <v>0</v>
      </c>
      <c r="F94" s="128">
        <v>0</v>
      </c>
      <c r="G94" s="130">
        <v>33</v>
      </c>
      <c r="H94" s="131">
        <f>DEVSQ(G94:G97)</f>
        <v>2</v>
      </c>
      <c r="I94" s="129">
        <v>3</v>
      </c>
      <c r="K94" s="48">
        <v>5</v>
      </c>
      <c r="L94" s="69">
        <v>31.675000000000004</v>
      </c>
      <c r="M94" s="69">
        <v>1.3249999999999957</v>
      </c>
      <c r="N94" s="72">
        <v>0.80913424940630929</v>
      </c>
    </row>
    <row r="95" spans="1:19">
      <c r="A95" s="157" t="s">
        <v>18</v>
      </c>
      <c r="B95" s="167">
        <v>0</v>
      </c>
      <c r="C95" s="128">
        <v>0</v>
      </c>
      <c r="D95" s="128">
        <v>0</v>
      </c>
      <c r="E95" s="128">
        <v>0</v>
      </c>
      <c r="F95" s="128">
        <v>0</v>
      </c>
      <c r="G95" s="130">
        <v>34</v>
      </c>
      <c r="H95" s="131"/>
      <c r="I95" s="132"/>
      <c r="K95" s="48">
        <v>6</v>
      </c>
      <c r="L95" s="69">
        <v>27.675000000000004</v>
      </c>
      <c r="M95" s="69">
        <v>-0.67500000000000426</v>
      </c>
      <c r="N95" s="72">
        <v>-0.41220046667868981</v>
      </c>
    </row>
    <row r="96" spans="1:19">
      <c r="A96" s="157" t="s">
        <v>18</v>
      </c>
      <c r="B96" s="167">
        <v>0</v>
      </c>
      <c r="C96" s="128">
        <v>0</v>
      </c>
      <c r="D96" s="128">
        <v>0</v>
      </c>
      <c r="E96" s="128">
        <v>0</v>
      </c>
      <c r="F96" s="128">
        <v>0</v>
      </c>
      <c r="G96" s="130">
        <v>33</v>
      </c>
      <c r="H96" s="131"/>
      <c r="I96" s="132"/>
      <c r="K96" s="48">
        <v>7</v>
      </c>
      <c r="L96" s="69">
        <v>41.174999999999997</v>
      </c>
      <c r="M96" s="69">
        <v>-0.17499999999999716</v>
      </c>
      <c r="N96" s="72">
        <v>-0.10686678765743569</v>
      </c>
    </row>
    <row r="97" spans="1:14" ht="15" thickBot="1">
      <c r="A97" s="158" t="s">
        <v>18</v>
      </c>
      <c r="B97" s="168">
        <v>0</v>
      </c>
      <c r="C97" s="133">
        <v>0</v>
      </c>
      <c r="D97" s="133">
        <v>0</v>
      </c>
      <c r="E97" s="133">
        <v>0</v>
      </c>
      <c r="F97" s="133">
        <v>0</v>
      </c>
      <c r="G97" s="169">
        <v>32</v>
      </c>
      <c r="H97" s="170"/>
      <c r="I97" s="171"/>
      <c r="K97" s="48">
        <v>8</v>
      </c>
      <c r="L97" s="69">
        <v>37.174999999999997</v>
      </c>
      <c r="M97" s="69">
        <v>-1.1749999999999972</v>
      </c>
      <c r="N97" s="72">
        <v>-0.71753414569993523</v>
      </c>
    </row>
    <row r="98" spans="1:14" ht="15.75" thickBot="1">
      <c r="G98" s="163" t="s">
        <v>135</v>
      </c>
      <c r="H98" s="165">
        <f>SUM(H78:H94)</f>
        <v>14</v>
      </c>
      <c r="I98" s="166">
        <f>SUM(I78:I94)</f>
        <v>11</v>
      </c>
      <c r="K98" s="48">
        <v>9</v>
      </c>
      <c r="L98" s="69">
        <v>25.425000000000004</v>
      </c>
      <c r="M98" s="69">
        <v>-0.42500000000000426</v>
      </c>
      <c r="N98" s="72">
        <v>-0.25953362716806494</v>
      </c>
    </row>
    <row r="99" spans="1:14">
      <c r="K99" s="48">
        <v>10</v>
      </c>
      <c r="L99" s="69">
        <v>24.425000000000004</v>
      </c>
      <c r="M99" s="69">
        <v>-0.42500000000000426</v>
      </c>
      <c r="N99" s="72">
        <v>-0.25953362716806494</v>
      </c>
    </row>
    <row r="100" spans="1:14">
      <c r="K100" s="48">
        <v>11</v>
      </c>
      <c r="L100" s="69">
        <v>27.924999999999997</v>
      </c>
      <c r="M100" s="69">
        <v>-1.9249999999999972</v>
      </c>
      <c r="N100" s="72">
        <v>-1.1755346642318099</v>
      </c>
    </row>
    <row r="101" spans="1:14" ht="15" thickBot="1">
      <c r="K101" s="48">
        <v>12</v>
      </c>
      <c r="L101" s="69">
        <v>26.924999999999997</v>
      </c>
      <c r="M101" s="69">
        <v>7.5000000000002842E-2</v>
      </c>
      <c r="N101" s="72">
        <v>4.5800051853189201E-2</v>
      </c>
    </row>
    <row r="102" spans="1:14">
      <c r="B102" s="42" t="s">
        <v>146</v>
      </c>
      <c r="C102" s="9">
        <v>0.05</v>
      </c>
      <c r="K102" s="48">
        <v>13</v>
      </c>
      <c r="L102" s="69">
        <v>31.675000000000004</v>
      </c>
      <c r="M102" s="69">
        <v>-2.6750000000000043</v>
      </c>
      <c r="N102" s="72">
        <v>-1.633535182763689</v>
      </c>
    </row>
    <row r="103" spans="1:14">
      <c r="B103" s="43" t="s">
        <v>156</v>
      </c>
      <c r="C103" s="1">
        <f>Q74</f>
        <v>3.5874337024204941</v>
      </c>
      <c r="K103" s="48">
        <v>14</v>
      </c>
      <c r="L103" s="69">
        <v>27.675000000000004</v>
      </c>
      <c r="M103" s="69">
        <v>-0.67500000000000426</v>
      </c>
      <c r="N103" s="72">
        <v>-0.41220046667868981</v>
      </c>
    </row>
    <row r="104" spans="1:14" ht="15.75" thickBot="1">
      <c r="B104" s="44" t="s">
        <v>147</v>
      </c>
      <c r="C104" s="2" t="s">
        <v>157</v>
      </c>
      <c r="K104" s="48">
        <v>15</v>
      </c>
      <c r="L104" s="69">
        <v>41.174999999999997</v>
      </c>
      <c r="M104" s="69">
        <v>-1.1749999999999972</v>
      </c>
      <c r="N104" s="72">
        <v>-0.71753414569993523</v>
      </c>
    </row>
    <row r="105" spans="1:14" ht="15" thickBot="1">
      <c r="B105" s="47"/>
      <c r="K105" s="48">
        <v>16</v>
      </c>
      <c r="L105" s="69">
        <v>37.174999999999997</v>
      </c>
      <c r="M105" s="69">
        <v>-0.17499999999999716</v>
      </c>
      <c r="N105" s="72">
        <v>-0.10686678765743569</v>
      </c>
    </row>
    <row r="106" spans="1:14" ht="21" customHeight="1" thickBot="1">
      <c r="B106" s="141" t="s">
        <v>117</v>
      </c>
      <c r="C106" s="78">
        <f>O74</f>
        <v>9.6773809523809486</v>
      </c>
      <c r="H106" s="283" t="s">
        <v>148</v>
      </c>
      <c r="I106" s="284"/>
      <c r="K106" s="48">
        <v>17</v>
      </c>
      <c r="L106" s="69">
        <v>30.3</v>
      </c>
      <c r="M106" s="69">
        <v>2.6999999999999993</v>
      </c>
      <c r="N106" s="72">
        <v>1.6488018667147484</v>
      </c>
    </row>
    <row r="107" spans="1:14" ht="21" customHeight="1" thickBot="1">
      <c r="B107" s="142" t="s">
        <v>123</v>
      </c>
      <c r="C107" s="102">
        <f>P74</f>
        <v>2.0295478339711348E-3</v>
      </c>
      <c r="D107" s="143" t="s">
        <v>149</v>
      </c>
      <c r="E107" s="172"/>
      <c r="F107" s="172"/>
      <c r="K107" s="48">
        <v>18</v>
      </c>
      <c r="L107" s="69">
        <v>30.3</v>
      </c>
      <c r="M107" s="69">
        <v>3.6999999999999993</v>
      </c>
      <c r="N107" s="72">
        <v>2.2594692247572481</v>
      </c>
    </row>
    <row r="108" spans="1:14">
      <c r="K108" s="48">
        <v>19</v>
      </c>
      <c r="L108" s="69">
        <v>30.3</v>
      </c>
      <c r="M108" s="69">
        <v>2.6999999999999993</v>
      </c>
      <c r="N108" s="72">
        <v>1.6488018667147484</v>
      </c>
    </row>
    <row r="109" spans="1:14" ht="15" thickBot="1">
      <c r="K109" s="73">
        <v>20</v>
      </c>
      <c r="L109" s="82">
        <v>30.3</v>
      </c>
      <c r="M109" s="82">
        <v>1.6999999999999993</v>
      </c>
      <c r="N109" s="74">
        <v>1.0381345086722489</v>
      </c>
    </row>
    <row r="110" spans="1:14" ht="15" customHeight="1">
      <c r="B110" s="239" t="s">
        <v>150</v>
      </c>
      <c r="C110" s="275"/>
      <c r="D110" s="275"/>
      <c r="E110" s="275"/>
      <c r="F110" s="275"/>
      <c r="G110" s="275"/>
      <c r="H110" s="275"/>
      <c r="I110" s="276"/>
    </row>
    <row r="111" spans="1:14">
      <c r="B111" s="277"/>
      <c r="C111" s="278"/>
      <c r="D111" s="278"/>
      <c r="E111" s="278"/>
      <c r="F111" s="278"/>
      <c r="G111" s="278"/>
      <c r="H111" s="278"/>
      <c r="I111" s="279"/>
    </row>
    <row r="112" spans="1:14" ht="15" thickBot="1">
      <c r="B112" s="280"/>
      <c r="C112" s="281"/>
      <c r="D112" s="281"/>
      <c r="E112" s="281"/>
      <c r="F112" s="281"/>
      <c r="G112" s="281"/>
      <c r="H112" s="281"/>
      <c r="I112" s="282"/>
    </row>
    <row r="113" spans="1:21" ht="15" thickBot="1"/>
    <row r="114" spans="1:21" ht="15" thickBot="1">
      <c r="A114" s="215" t="s">
        <v>151</v>
      </c>
      <c r="B114" s="216"/>
      <c r="C114" s="216"/>
      <c r="D114" s="216"/>
      <c r="E114" s="216"/>
      <c r="F114" s="216"/>
      <c r="G114" s="216"/>
      <c r="H114" s="216"/>
      <c r="I114" s="216"/>
      <c r="J114" s="216"/>
      <c r="K114" s="216"/>
      <c r="L114" s="216"/>
      <c r="M114" s="216"/>
      <c r="N114" s="216"/>
      <c r="O114" s="216"/>
      <c r="P114" s="216"/>
      <c r="Q114" s="216"/>
      <c r="R114" s="216"/>
      <c r="S114" s="216"/>
      <c r="T114" s="216"/>
      <c r="U114" s="217"/>
    </row>
    <row r="117" spans="1:21" ht="15" thickBot="1"/>
    <row r="118" spans="1:21" ht="15.75" thickBot="1">
      <c r="A118" s="164" t="s">
        <v>136</v>
      </c>
      <c r="B118" s="159" t="s">
        <v>0</v>
      </c>
      <c r="C118" s="140" t="s">
        <v>1</v>
      </c>
      <c r="D118" s="160" t="s">
        <v>2</v>
      </c>
      <c r="E118" s="161" t="s">
        <v>8</v>
      </c>
      <c r="F118" s="162" t="s">
        <v>9</v>
      </c>
      <c r="G118" s="161" t="s">
        <v>3</v>
      </c>
      <c r="H118" s="146" t="s">
        <v>133</v>
      </c>
      <c r="I118" s="182" t="s">
        <v>134</v>
      </c>
    </row>
    <row r="119" spans="1:21">
      <c r="A119" s="148">
        <v>1</v>
      </c>
      <c r="B119" s="185">
        <v>-1</v>
      </c>
      <c r="C119" s="186">
        <v>-1</v>
      </c>
      <c r="D119" s="186">
        <v>-1</v>
      </c>
      <c r="E119" s="187">
        <f>B119*D119</f>
        <v>1</v>
      </c>
      <c r="F119" s="8">
        <f>C119*D119</f>
        <v>1</v>
      </c>
      <c r="G119" s="188">
        <v>25</v>
      </c>
      <c r="H119" s="189">
        <f>DEVSQ(G119,G127)</f>
        <v>0</v>
      </c>
      <c r="I119" s="190">
        <v>1</v>
      </c>
    </row>
    <row r="120" spans="1:21">
      <c r="A120" s="149">
        <v>2</v>
      </c>
      <c r="B120" s="167">
        <v>1</v>
      </c>
      <c r="C120" s="128">
        <v>-1</v>
      </c>
      <c r="D120" s="128">
        <v>-1</v>
      </c>
      <c r="E120" s="28">
        <f t="shared" ref="E120:E134" si="5">B120*D120</f>
        <v>-1</v>
      </c>
      <c r="F120" s="6">
        <f t="shared" ref="F120:F134" si="6">C120*D120</f>
        <v>1</v>
      </c>
      <c r="G120" s="14">
        <v>23</v>
      </c>
      <c r="H120" s="138">
        <f>DEVSQ(G120,G128)</f>
        <v>0.5</v>
      </c>
      <c r="I120" s="129">
        <v>1</v>
      </c>
    </row>
    <row r="121" spans="1:21" ht="15">
      <c r="A121" s="150">
        <v>3</v>
      </c>
      <c r="B121" s="167">
        <v>-1</v>
      </c>
      <c r="C121" s="128">
        <v>1</v>
      </c>
      <c r="D121" s="128">
        <v>-1</v>
      </c>
      <c r="E121" s="28">
        <f t="shared" si="5"/>
        <v>1</v>
      </c>
      <c r="F121" s="6">
        <f t="shared" si="6"/>
        <v>-1</v>
      </c>
      <c r="G121" s="14">
        <v>28</v>
      </c>
      <c r="H121" s="138">
        <f>DEVSQ(G121,G129)</f>
        <v>2</v>
      </c>
      <c r="I121" s="129">
        <v>1</v>
      </c>
      <c r="O121" s="198" t="s">
        <v>163</v>
      </c>
      <c r="P121" s="131">
        <f>((M134*M138*(K134-K138)^2))/(M134+M138)</f>
        <v>36.450000000000003</v>
      </c>
    </row>
    <row r="122" spans="1:21" ht="15">
      <c r="A122" s="151">
        <v>4</v>
      </c>
      <c r="B122" s="167">
        <v>1</v>
      </c>
      <c r="C122" s="128">
        <v>1</v>
      </c>
      <c r="D122" s="128">
        <v>-1</v>
      </c>
      <c r="E122" s="28">
        <f t="shared" si="5"/>
        <v>-1</v>
      </c>
      <c r="F122" s="6">
        <f t="shared" si="6"/>
        <v>-1</v>
      </c>
      <c r="G122" s="14">
        <v>26</v>
      </c>
      <c r="H122" s="138">
        <f t="shared" ref="H122:H126" si="7">DEVSQ(G122,G130)</f>
        <v>0.5</v>
      </c>
      <c r="I122" s="129">
        <v>1</v>
      </c>
      <c r="O122" s="198" t="s">
        <v>164</v>
      </c>
      <c r="P122" s="131">
        <f>P121/(K126/16)</f>
        <v>41.657142857142858</v>
      </c>
    </row>
    <row r="123" spans="1:21">
      <c r="A123" s="152">
        <v>5</v>
      </c>
      <c r="B123" s="167">
        <v>-1</v>
      </c>
      <c r="C123" s="128">
        <v>-1</v>
      </c>
      <c r="D123" s="128">
        <v>1</v>
      </c>
      <c r="E123" s="28">
        <f t="shared" si="5"/>
        <v>-1</v>
      </c>
      <c r="F123" s="6">
        <f t="shared" si="6"/>
        <v>-1</v>
      </c>
      <c r="G123" s="14">
        <v>33</v>
      </c>
      <c r="H123" s="138">
        <f t="shared" si="7"/>
        <v>8</v>
      </c>
      <c r="I123" s="129">
        <v>1</v>
      </c>
    </row>
    <row r="124" spans="1:21">
      <c r="A124" s="153">
        <v>6</v>
      </c>
      <c r="B124" s="167">
        <v>1</v>
      </c>
      <c r="C124" s="128">
        <v>-1</v>
      </c>
      <c r="D124" s="128">
        <v>1</v>
      </c>
      <c r="E124" s="28">
        <f t="shared" si="5"/>
        <v>1</v>
      </c>
      <c r="F124" s="6">
        <f t="shared" si="6"/>
        <v>-1</v>
      </c>
      <c r="G124" s="14">
        <v>27</v>
      </c>
      <c r="H124" s="138">
        <f t="shared" si="7"/>
        <v>0</v>
      </c>
      <c r="I124" s="129">
        <v>1</v>
      </c>
    </row>
    <row r="125" spans="1:21" ht="15" thickBot="1">
      <c r="A125" s="154">
        <v>7</v>
      </c>
      <c r="B125" s="167">
        <v>-1</v>
      </c>
      <c r="C125" s="128">
        <v>1</v>
      </c>
      <c r="D125" s="128">
        <v>1</v>
      </c>
      <c r="E125" s="28">
        <f t="shared" si="5"/>
        <v>-1</v>
      </c>
      <c r="F125" s="6">
        <f t="shared" si="6"/>
        <v>1</v>
      </c>
      <c r="G125" s="14">
        <v>41</v>
      </c>
      <c r="H125" s="138">
        <f t="shared" si="7"/>
        <v>0.5</v>
      </c>
      <c r="I125" s="129">
        <v>1</v>
      </c>
    </row>
    <row r="126" spans="1:21" ht="15" thickBot="1">
      <c r="A126" s="155">
        <v>8</v>
      </c>
      <c r="B126" s="167">
        <v>1</v>
      </c>
      <c r="C126" s="128">
        <v>1</v>
      </c>
      <c r="D126" s="128">
        <v>1</v>
      </c>
      <c r="E126" s="28">
        <f t="shared" si="5"/>
        <v>1</v>
      </c>
      <c r="F126" s="6">
        <f t="shared" si="6"/>
        <v>1</v>
      </c>
      <c r="G126" s="14">
        <v>36</v>
      </c>
      <c r="H126" s="138">
        <f t="shared" si="7"/>
        <v>0.5</v>
      </c>
      <c r="I126" s="129">
        <v>1</v>
      </c>
      <c r="J126" s="100" t="s">
        <v>161</v>
      </c>
      <c r="K126" s="197">
        <f>SUM(H119:H135)</f>
        <v>14</v>
      </c>
      <c r="L126" s="111" t="s">
        <v>162</v>
      </c>
      <c r="M126" s="111">
        <f>SUM(I119:I135)</f>
        <v>11</v>
      </c>
    </row>
    <row r="127" spans="1:21">
      <c r="A127" s="156">
        <v>1</v>
      </c>
      <c r="B127" s="167">
        <v>-1</v>
      </c>
      <c r="C127" s="128">
        <v>-1</v>
      </c>
      <c r="D127" s="128">
        <v>-1</v>
      </c>
      <c r="E127" s="28">
        <f t="shared" si="5"/>
        <v>1</v>
      </c>
      <c r="F127" s="6">
        <f t="shared" si="6"/>
        <v>1</v>
      </c>
      <c r="G127" s="14">
        <v>25</v>
      </c>
      <c r="H127" s="139"/>
      <c r="I127" s="132"/>
    </row>
    <row r="128" spans="1:21">
      <c r="A128" s="149">
        <v>2</v>
      </c>
      <c r="B128" s="167">
        <v>1</v>
      </c>
      <c r="C128" s="128">
        <v>-1</v>
      </c>
      <c r="D128" s="128">
        <v>-1</v>
      </c>
      <c r="E128" s="28">
        <f t="shared" si="5"/>
        <v>-1</v>
      </c>
      <c r="F128" s="6">
        <f t="shared" si="6"/>
        <v>1</v>
      </c>
      <c r="G128" s="14">
        <v>24</v>
      </c>
      <c r="H128" s="139"/>
      <c r="I128" s="132"/>
    </row>
    <row r="129" spans="1:25">
      <c r="A129" s="150">
        <v>3</v>
      </c>
      <c r="B129" s="167">
        <v>-1</v>
      </c>
      <c r="C129" s="128">
        <v>1</v>
      </c>
      <c r="D129" s="128">
        <v>-1</v>
      </c>
      <c r="E129" s="28">
        <f t="shared" si="5"/>
        <v>1</v>
      </c>
      <c r="F129" s="6">
        <f t="shared" si="6"/>
        <v>-1</v>
      </c>
      <c r="G129" s="14">
        <v>26</v>
      </c>
      <c r="H129" s="139"/>
      <c r="I129" s="132"/>
    </row>
    <row r="130" spans="1:25" ht="15" thickBot="1">
      <c r="A130" s="151">
        <v>4</v>
      </c>
      <c r="B130" s="167">
        <v>1</v>
      </c>
      <c r="C130" s="128">
        <v>1</v>
      </c>
      <c r="D130" s="128">
        <v>-1</v>
      </c>
      <c r="E130" s="28">
        <f t="shared" si="5"/>
        <v>-1</v>
      </c>
      <c r="F130" s="6">
        <f t="shared" si="6"/>
        <v>-1</v>
      </c>
      <c r="G130" s="14">
        <v>27</v>
      </c>
      <c r="H130" s="139"/>
      <c r="I130" s="132"/>
    </row>
    <row r="131" spans="1:25" ht="15" thickBot="1">
      <c r="A131" s="152">
        <v>5</v>
      </c>
      <c r="B131" s="167">
        <v>-1</v>
      </c>
      <c r="C131" s="128">
        <v>-1</v>
      </c>
      <c r="D131" s="128">
        <v>1</v>
      </c>
      <c r="E131" s="28">
        <f t="shared" si="5"/>
        <v>-1</v>
      </c>
      <c r="F131" s="6">
        <f t="shared" si="6"/>
        <v>-1</v>
      </c>
      <c r="G131" s="14">
        <v>29</v>
      </c>
      <c r="H131" s="139"/>
      <c r="I131" s="132"/>
      <c r="P131" s="111" t="s">
        <v>165</v>
      </c>
    </row>
    <row r="132" spans="1:25">
      <c r="A132" s="153">
        <v>6</v>
      </c>
      <c r="B132" s="167">
        <v>1</v>
      </c>
      <c r="C132" s="128">
        <v>-1</v>
      </c>
      <c r="D132" s="128">
        <v>1</v>
      </c>
      <c r="E132" s="28">
        <f t="shared" si="5"/>
        <v>1</v>
      </c>
      <c r="F132" s="6">
        <f t="shared" si="6"/>
        <v>-1</v>
      </c>
      <c r="G132" s="14">
        <v>27</v>
      </c>
      <c r="H132" s="139"/>
      <c r="I132" s="132"/>
      <c r="P132" s="42" t="s">
        <v>146</v>
      </c>
      <c r="Q132" s="9">
        <v>0.05</v>
      </c>
    </row>
    <row r="133" spans="1:25" ht="15" thickBot="1">
      <c r="A133" s="154">
        <v>7</v>
      </c>
      <c r="B133" s="167">
        <v>-1</v>
      </c>
      <c r="C133" s="128">
        <v>1</v>
      </c>
      <c r="D133" s="128">
        <v>1</v>
      </c>
      <c r="E133" s="28">
        <f t="shared" si="5"/>
        <v>-1</v>
      </c>
      <c r="F133" s="6">
        <f t="shared" si="6"/>
        <v>1</v>
      </c>
      <c r="G133" s="14">
        <v>40</v>
      </c>
      <c r="H133" s="139"/>
      <c r="I133" s="132"/>
      <c r="J133" s="144"/>
      <c r="K133" s="144"/>
      <c r="L133" s="144"/>
      <c r="P133" s="44" t="s">
        <v>156</v>
      </c>
      <c r="Q133" s="2">
        <f>_xlfn.F.INV(0.95,1,11)</f>
        <v>4.8443356749436166</v>
      </c>
    </row>
    <row r="134" spans="1:25" ht="15" thickBot="1">
      <c r="A134" s="155">
        <v>8</v>
      </c>
      <c r="B134" s="168">
        <v>1</v>
      </c>
      <c r="C134" s="133">
        <v>1</v>
      </c>
      <c r="D134" s="133">
        <v>1</v>
      </c>
      <c r="E134" s="49">
        <f t="shared" si="5"/>
        <v>1</v>
      </c>
      <c r="F134" s="12">
        <f t="shared" si="6"/>
        <v>1</v>
      </c>
      <c r="G134" s="18">
        <v>37</v>
      </c>
      <c r="H134" s="191"/>
      <c r="I134" s="171"/>
      <c r="J134" s="111" t="s">
        <v>158</v>
      </c>
      <c r="K134" s="111">
        <f>AVERAGE(G119:G134)</f>
        <v>29.625</v>
      </c>
      <c r="L134" s="101" t="s">
        <v>159</v>
      </c>
      <c r="M134" s="119">
        <v>16</v>
      </c>
    </row>
    <row r="135" spans="1:25" ht="15" thickBot="1">
      <c r="A135" s="157" t="s">
        <v>18</v>
      </c>
      <c r="B135" s="183">
        <v>0</v>
      </c>
      <c r="C135" s="134">
        <v>0</v>
      </c>
      <c r="D135" s="134">
        <v>0</v>
      </c>
      <c r="E135" s="134">
        <v>0</v>
      </c>
      <c r="F135" s="134">
        <v>0</v>
      </c>
      <c r="G135" s="195">
        <v>33</v>
      </c>
      <c r="H135" s="45">
        <f>DEVSQ(G135:G138)</f>
        <v>2</v>
      </c>
      <c r="I135" s="196">
        <v>3</v>
      </c>
    </row>
    <row r="136" spans="1:25" ht="15" thickBot="1">
      <c r="A136" s="157" t="s">
        <v>18</v>
      </c>
      <c r="B136" s="167">
        <v>0</v>
      </c>
      <c r="C136" s="128">
        <v>0</v>
      </c>
      <c r="D136" s="128">
        <v>0</v>
      </c>
      <c r="E136" s="128">
        <v>0</v>
      </c>
      <c r="F136" s="128">
        <v>0</v>
      </c>
      <c r="G136" s="130">
        <v>34</v>
      </c>
      <c r="H136" s="184"/>
      <c r="I136" s="132"/>
    </row>
    <row r="137" spans="1:25" ht="15" thickBot="1">
      <c r="A137" s="157" t="s">
        <v>18</v>
      </c>
      <c r="B137" s="167">
        <v>0</v>
      </c>
      <c r="C137" s="128">
        <v>0</v>
      </c>
      <c r="D137" s="128">
        <v>0</v>
      </c>
      <c r="E137" s="128">
        <v>0</v>
      </c>
      <c r="F137" s="128">
        <v>0</v>
      </c>
      <c r="G137" s="130">
        <v>33</v>
      </c>
      <c r="H137" s="131"/>
      <c r="I137" s="132"/>
      <c r="O137" s="100" t="s">
        <v>123</v>
      </c>
      <c r="P137" s="101">
        <f>1-_xlfn.F.DIST(P122,1,11,1)</f>
        <v>4.7145981863616626E-5</v>
      </c>
      <c r="Q137" s="199" t="s">
        <v>149</v>
      </c>
      <c r="T137" s="297" t="s">
        <v>166</v>
      </c>
      <c r="U137" s="298"/>
      <c r="V137" s="298"/>
      <c r="W137" s="298"/>
      <c r="X137" s="298"/>
      <c r="Y137" s="299"/>
    </row>
    <row r="138" spans="1:25" ht="15" thickBot="1">
      <c r="A138" s="158" t="s">
        <v>18</v>
      </c>
      <c r="B138" s="168">
        <v>0</v>
      </c>
      <c r="C138" s="133">
        <v>0</v>
      </c>
      <c r="D138" s="133">
        <v>0</v>
      </c>
      <c r="E138" s="133">
        <v>0</v>
      </c>
      <c r="F138" s="133">
        <v>0</v>
      </c>
      <c r="G138" s="169">
        <v>32</v>
      </c>
      <c r="H138" s="170"/>
      <c r="I138" s="171"/>
      <c r="J138" s="111" t="s">
        <v>160</v>
      </c>
      <c r="K138" s="111">
        <f>AVERAGE(G135:G138)</f>
        <v>33</v>
      </c>
      <c r="L138" s="101" t="s">
        <v>159</v>
      </c>
      <c r="M138" s="119">
        <v>4</v>
      </c>
      <c r="T138" s="300"/>
      <c r="U138" s="301"/>
      <c r="V138" s="301"/>
      <c r="W138" s="301"/>
      <c r="X138" s="301"/>
      <c r="Y138" s="302"/>
    </row>
    <row r="139" spans="1:25" ht="15.75" thickBot="1">
      <c r="G139" s="192"/>
      <c r="H139" s="193"/>
      <c r="I139" s="194"/>
      <c r="T139" s="303"/>
      <c r="U139" s="304"/>
      <c r="V139" s="304"/>
      <c r="W139" s="304"/>
      <c r="X139" s="304"/>
      <c r="Y139" s="305"/>
    </row>
    <row r="140" spans="1:25">
      <c r="G140" s="192"/>
    </row>
    <row r="142" spans="1:25" ht="15" thickBot="1"/>
    <row r="143" spans="1:25">
      <c r="B143" s="144"/>
      <c r="C143" s="144"/>
      <c r="D143" s="144"/>
      <c r="E143" s="144"/>
      <c r="F143" s="144"/>
      <c r="G143" s="144"/>
      <c r="I143" s="144"/>
      <c r="J143" s="306" t="s">
        <v>167</v>
      </c>
      <c r="K143" s="307"/>
      <c r="L143" s="307"/>
      <c r="M143" s="307"/>
      <c r="N143" s="307"/>
      <c r="O143" s="307"/>
      <c r="P143" s="307"/>
      <c r="Q143" s="307"/>
      <c r="R143" s="307"/>
      <c r="S143" s="307"/>
      <c r="T143" s="307"/>
      <c r="U143" s="307"/>
      <c r="V143" s="307"/>
      <c r="W143" s="307"/>
      <c r="X143" s="307"/>
      <c r="Y143" s="308"/>
    </row>
    <row r="144" spans="1:25">
      <c r="J144" s="309"/>
      <c r="K144" s="310"/>
      <c r="L144" s="310"/>
      <c r="M144" s="310"/>
      <c r="N144" s="310"/>
      <c r="O144" s="310"/>
      <c r="P144" s="310"/>
      <c r="Q144" s="310"/>
      <c r="R144" s="310"/>
      <c r="S144" s="310"/>
      <c r="T144" s="310"/>
      <c r="U144" s="310"/>
      <c r="V144" s="310"/>
      <c r="W144" s="310"/>
      <c r="X144" s="310"/>
      <c r="Y144" s="311"/>
    </row>
    <row r="145" spans="1:26">
      <c r="J145" s="309"/>
      <c r="K145" s="310"/>
      <c r="L145" s="310"/>
      <c r="M145" s="310"/>
      <c r="N145" s="310"/>
      <c r="O145" s="310"/>
      <c r="P145" s="310"/>
      <c r="Q145" s="310"/>
      <c r="R145" s="310"/>
      <c r="S145" s="310"/>
      <c r="T145" s="310"/>
      <c r="U145" s="310"/>
      <c r="V145" s="310"/>
      <c r="W145" s="310"/>
      <c r="X145" s="310"/>
      <c r="Y145" s="311"/>
    </row>
    <row r="146" spans="1:26">
      <c r="J146" s="309"/>
      <c r="K146" s="310"/>
      <c r="L146" s="310"/>
      <c r="M146" s="310"/>
      <c r="N146" s="310"/>
      <c r="O146" s="310"/>
      <c r="P146" s="310"/>
      <c r="Q146" s="310"/>
      <c r="R146" s="310"/>
      <c r="S146" s="310"/>
      <c r="T146" s="310"/>
      <c r="U146" s="310"/>
      <c r="V146" s="310"/>
      <c r="W146" s="310"/>
      <c r="X146" s="310"/>
      <c r="Y146" s="311"/>
    </row>
    <row r="147" spans="1:26">
      <c r="J147" s="309"/>
      <c r="K147" s="310"/>
      <c r="L147" s="310"/>
      <c r="M147" s="310"/>
      <c r="N147" s="310"/>
      <c r="O147" s="310"/>
      <c r="P147" s="310"/>
      <c r="Q147" s="310"/>
      <c r="R147" s="310"/>
      <c r="S147" s="310"/>
      <c r="T147" s="310"/>
      <c r="U147" s="310"/>
      <c r="V147" s="310"/>
      <c r="W147" s="310"/>
      <c r="X147" s="310"/>
      <c r="Y147" s="311"/>
    </row>
    <row r="148" spans="1:26">
      <c r="J148" s="309"/>
      <c r="K148" s="310"/>
      <c r="L148" s="310"/>
      <c r="M148" s="310"/>
      <c r="N148" s="310"/>
      <c r="O148" s="310"/>
      <c r="P148" s="310"/>
      <c r="Q148" s="310"/>
      <c r="R148" s="310"/>
      <c r="S148" s="310"/>
      <c r="T148" s="310"/>
      <c r="U148" s="310"/>
      <c r="V148" s="310"/>
      <c r="W148" s="310"/>
      <c r="X148" s="310"/>
      <c r="Y148" s="311"/>
    </row>
    <row r="149" spans="1:26" ht="15" thickBot="1">
      <c r="J149" s="312"/>
      <c r="K149" s="313"/>
      <c r="L149" s="313"/>
      <c r="M149" s="313"/>
      <c r="N149" s="313"/>
      <c r="O149" s="313"/>
      <c r="P149" s="313"/>
      <c r="Q149" s="313"/>
      <c r="R149" s="313"/>
      <c r="S149" s="313"/>
      <c r="T149" s="313"/>
      <c r="U149" s="313"/>
      <c r="V149" s="313"/>
      <c r="W149" s="313"/>
      <c r="X149" s="313"/>
      <c r="Y149" s="314"/>
    </row>
    <row r="153" spans="1:26" ht="15" thickBot="1"/>
    <row r="154" spans="1:26" ht="15" thickBot="1">
      <c r="A154" s="215" t="s">
        <v>169</v>
      </c>
      <c r="B154" s="216"/>
      <c r="C154" s="216"/>
      <c r="D154" s="216"/>
      <c r="E154" s="216"/>
      <c r="F154" s="216"/>
      <c r="G154" s="216"/>
      <c r="H154" s="216"/>
      <c r="I154" s="216"/>
      <c r="J154" s="216"/>
      <c r="K154" s="216"/>
      <c r="L154" s="216"/>
      <c r="M154" s="216"/>
      <c r="N154" s="216"/>
      <c r="O154" s="216"/>
      <c r="P154" s="216"/>
      <c r="Q154" s="216"/>
      <c r="R154" s="216"/>
      <c r="S154" s="249"/>
      <c r="T154" s="249"/>
      <c r="U154" s="250"/>
    </row>
    <row r="155" spans="1:26">
      <c r="S155" s="218"/>
      <c r="T155" s="219"/>
      <c r="U155" s="219"/>
      <c r="V155" s="219"/>
      <c r="W155" s="219"/>
      <c r="X155" s="219"/>
      <c r="Y155" s="219"/>
      <c r="Z155" s="220"/>
    </row>
    <row r="156" spans="1:26">
      <c r="S156" s="221"/>
      <c r="T156" s="222"/>
      <c r="U156" s="222"/>
      <c r="V156" s="222"/>
      <c r="W156" s="222"/>
      <c r="X156" s="222"/>
      <c r="Y156" s="222"/>
      <c r="Z156" s="223"/>
    </row>
    <row r="157" spans="1:26">
      <c r="S157" s="221"/>
      <c r="T157" s="222"/>
      <c r="U157" s="222"/>
      <c r="V157" s="222"/>
      <c r="W157" s="222"/>
      <c r="X157" s="222"/>
      <c r="Y157" s="222"/>
      <c r="Z157" s="223"/>
    </row>
    <row r="158" spans="1:26" ht="15" thickBot="1">
      <c r="S158" s="221"/>
      <c r="T158" s="222"/>
      <c r="U158" s="222"/>
      <c r="V158" s="222"/>
      <c r="W158" s="222"/>
      <c r="X158" s="222"/>
      <c r="Y158" s="222"/>
      <c r="Z158" s="223"/>
    </row>
    <row r="159" spans="1:26" ht="15" thickBot="1">
      <c r="A159" s="47" t="s">
        <v>26</v>
      </c>
      <c r="B159" s="87" t="s">
        <v>0</v>
      </c>
      <c r="C159" s="56" t="s">
        <v>1</v>
      </c>
      <c r="D159" s="56" t="s">
        <v>2</v>
      </c>
      <c r="E159" s="56" t="s">
        <v>8</v>
      </c>
      <c r="F159" s="57" t="s">
        <v>9</v>
      </c>
      <c r="G159" s="47" t="s">
        <v>27</v>
      </c>
      <c r="H159" s="255" t="s">
        <v>3</v>
      </c>
      <c r="J159" s="283" t="s">
        <v>41</v>
      </c>
      <c r="K159" s="284"/>
      <c r="S159" s="221"/>
      <c r="T159" s="222"/>
      <c r="U159" s="222"/>
      <c r="V159" s="222"/>
      <c r="W159" s="222"/>
      <c r="X159" s="222"/>
      <c r="Y159" s="222"/>
      <c r="Z159" s="223"/>
    </row>
    <row r="160" spans="1:26" ht="15" thickBot="1">
      <c r="A160" s="47"/>
      <c r="B160" s="88" t="s">
        <v>29</v>
      </c>
      <c r="C160" s="53" t="s">
        <v>30</v>
      </c>
      <c r="D160" s="53" t="s">
        <v>31</v>
      </c>
      <c r="E160" s="53" t="s">
        <v>33</v>
      </c>
      <c r="F160" s="89" t="s">
        <v>34</v>
      </c>
      <c r="G160" s="47"/>
      <c r="H160" s="256"/>
      <c r="S160" s="221"/>
      <c r="T160" s="222"/>
      <c r="U160" s="222"/>
      <c r="V160" s="222"/>
      <c r="W160" s="222"/>
      <c r="X160" s="222"/>
      <c r="Y160" s="222"/>
      <c r="Z160" s="223"/>
    </row>
    <row r="161" spans="2:26">
      <c r="B161" s="90">
        <v>-1</v>
      </c>
      <c r="C161" s="85">
        <v>-1</v>
      </c>
      <c r="D161" s="85">
        <v>-1</v>
      </c>
      <c r="E161" s="28">
        <f>B161*D161</f>
        <v>1</v>
      </c>
      <c r="F161" s="1">
        <f>C161*D161</f>
        <v>1</v>
      </c>
      <c r="H161" s="50">
        <v>25</v>
      </c>
      <c r="J161" s="70" t="s">
        <v>42</v>
      </c>
      <c r="K161" s="71"/>
      <c r="S161" s="221"/>
      <c r="T161" s="222"/>
      <c r="U161" s="222"/>
      <c r="V161" s="222"/>
      <c r="W161" s="222"/>
      <c r="X161" s="222"/>
      <c r="Y161" s="222"/>
      <c r="Z161" s="223"/>
    </row>
    <row r="162" spans="2:26">
      <c r="B162" s="90">
        <v>1</v>
      </c>
      <c r="C162" s="85">
        <v>-1</v>
      </c>
      <c r="D162" s="85">
        <v>-1</v>
      </c>
      <c r="E162" s="28">
        <f t="shared" ref="E162:E176" si="8">B162*D162</f>
        <v>-1</v>
      </c>
      <c r="F162" s="1">
        <f t="shared" ref="F162:F176" si="9">C162*D162</f>
        <v>1</v>
      </c>
      <c r="H162" s="51">
        <v>23</v>
      </c>
      <c r="J162" s="48" t="s">
        <v>43</v>
      </c>
      <c r="K162" s="72">
        <v>0.98771150177945954</v>
      </c>
      <c r="S162" s="221"/>
      <c r="T162" s="222"/>
      <c r="U162" s="222"/>
      <c r="V162" s="222"/>
      <c r="W162" s="222"/>
      <c r="X162" s="222"/>
      <c r="Y162" s="222"/>
      <c r="Z162" s="223"/>
    </row>
    <row r="163" spans="2:26">
      <c r="B163" s="90">
        <v>-1</v>
      </c>
      <c r="C163" s="85">
        <v>1</v>
      </c>
      <c r="D163" s="85">
        <v>-1</v>
      </c>
      <c r="E163" s="28">
        <f t="shared" si="8"/>
        <v>1</v>
      </c>
      <c r="F163" s="1">
        <f t="shared" si="9"/>
        <v>-1</v>
      </c>
      <c r="H163" s="51">
        <v>28</v>
      </c>
      <c r="J163" s="48" t="s">
        <v>44</v>
      </c>
      <c r="K163" s="72">
        <v>0.97557401074743522</v>
      </c>
      <c r="S163" s="221"/>
      <c r="T163" s="222"/>
      <c r="U163" s="222"/>
      <c r="V163" s="222"/>
      <c r="W163" s="222"/>
      <c r="X163" s="222"/>
      <c r="Y163" s="222"/>
      <c r="Z163" s="223"/>
    </row>
    <row r="164" spans="2:26">
      <c r="B164" s="90">
        <v>1</v>
      </c>
      <c r="C164" s="85">
        <v>1</v>
      </c>
      <c r="D164" s="85">
        <v>-1</v>
      </c>
      <c r="E164" s="28">
        <f t="shared" si="8"/>
        <v>-1</v>
      </c>
      <c r="F164" s="1">
        <f t="shared" si="9"/>
        <v>-1</v>
      </c>
      <c r="H164" s="51">
        <v>26</v>
      </c>
      <c r="J164" s="48" t="s">
        <v>45</v>
      </c>
      <c r="K164" s="72">
        <v>0.96336101612115288</v>
      </c>
      <c r="S164" s="221"/>
      <c r="T164" s="222"/>
      <c r="U164" s="222"/>
      <c r="V164" s="222"/>
      <c r="W164" s="222"/>
      <c r="X164" s="222"/>
      <c r="Y164" s="222"/>
      <c r="Z164" s="223"/>
    </row>
    <row r="165" spans="2:26">
      <c r="B165" s="90">
        <v>-1</v>
      </c>
      <c r="C165" s="85">
        <v>-1</v>
      </c>
      <c r="D165" s="85">
        <v>1</v>
      </c>
      <c r="E165" s="28">
        <f t="shared" si="8"/>
        <v>-1</v>
      </c>
      <c r="F165" s="1">
        <f t="shared" si="9"/>
        <v>-1</v>
      </c>
      <c r="H165" s="51">
        <v>33</v>
      </c>
      <c r="J165" s="48" t="s">
        <v>46</v>
      </c>
      <c r="K165" s="72">
        <v>1.1180339887498949</v>
      </c>
      <c r="S165" s="221"/>
      <c r="T165" s="222"/>
      <c r="U165" s="222"/>
      <c r="V165" s="222"/>
      <c r="W165" s="222"/>
      <c r="X165" s="222"/>
      <c r="Y165" s="222"/>
      <c r="Z165" s="223"/>
    </row>
    <row r="166" spans="2:26" ht="15" thickBot="1">
      <c r="B166" s="90">
        <v>1</v>
      </c>
      <c r="C166" s="85">
        <v>-1</v>
      </c>
      <c r="D166" s="85">
        <v>1</v>
      </c>
      <c r="E166" s="28">
        <f t="shared" si="8"/>
        <v>1</v>
      </c>
      <c r="F166" s="1">
        <f t="shared" si="9"/>
        <v>-1</v>
      </c>
      <c r="H166" s="51">
        <v>27</v>
      </c>
      <c r="J166" s="73" t="s">
        <v>47</v>
      </c>
      <c r="K166" s="74">
        <v>16</v>
      </c>
      <c r="S166" s="221"/>
      <c r="T166" s="222"/>
      <c r="U166" s="222"/>
      <c r="V166" s="222"/>
      <c r="W166" s="222"/>
      <c r="X166" s="222"/>
      <c r="Y166" s="222"/>
      <c r="Z166" s="223"/>
    </row>
    <row r="167" spans="2:26" ht="15" thickBot="1">
      <c r="B167" s="90">
        <v>-1</v>
      </c>
      <c r="C167" s="85">
        <v>1</v>
      </c>
      <c r="D167" s="85">
        <v>1</v>
      </c>
      <c r="E167" s="28">
        <f t="shared" si="8"/>
        <v>-1</v>
      </c>
      <c r="F167" s="1">
        <f t="shared" si="9"/>
        <v>1</v>
      </c>
      <c r="H167" s="51">
        <v>41</v>
      </c>
      <c r="S167" s="221"/>
      <c r="T167" s="222"/>
      <c r="U167" s="222"/>
      <c r="V167" s="222"/>
      <c r="W167" s="222"/>
      <c r="X167" s="222"/>
      <c r="Y167" s="222"/>
      <c r="Z167" s="223"/>
    </row>
    <row r="168" spans="2:26" ht="15" thickBot="1">
      <c r="B168" s="90">
        <v>1</v>
      </c>
      <c r="C168" s="85">
        <v>1</v>
      </c>
      <c r="D168" s="85">
        <v>1</v>
      </c>
      <c r="E168" s="28">
        <f t="shared" si="8"/>
        <v>1</v>
      </c>
      <c r="F168" s="1">
        <f t="shared" si="9"/>
        <v>1</v>
      </c>
      <c r="H168" s="51">
        <v>36</v>
      </c>
      <c r="J168" s="78" t="s">
        <v>48</v>
      </c>
      <c r="S168" s="221"/>
      <c r="T168" s="222"/>
      <c r="U168" s="222"/>
      <c r="V168" s="222"/>
      <c r="W168" s="222"/>
      <c r="X168" s="222"/>
      <c r="Y168" s="222"/>
      <c r="Z168" s="223"/>
    </row>
    <row r="169" spans="2:26">
      <c r="B169" s="90">
        <v>-1</v>
      </c>
      <c r="C169" s="85">
        <v>-1</v>
      </c>
      <c r="D169" s="85">
        <v>-1</v>
      </c>
      <c r="E169" s="28">
        <f t="shared" si="8"/>
        <v>1</v>
      </c>
      <c r="F169" s="1">
        <f t="shared" si="9"/>
        <v>1</v>
      </c>
      <c r="H169" s="51">
        <v>25</v>
      </c>
      <c r="J169" s="79"/>
      <c r="K169" s="80" t="s">
        <v>53</v>
      </c>
      <c r="L169" s="80" t="s">
        <v>54</v>
      </c>
      <c r="M169" s="80" t="s">
        <v>55</v>
      </c>
      <c r="N169" s="80" t="s">
        <v>56</v>
      </c>
      <c r="O169" s="81" t="s">
        <v>57</v>
      </c>
      <c r="S169" s="221"/>
      <c r="T169" s="222"/>
      <c r="U169" s="222"/>
      <c r="V169" s="222"/>
      <c r="W169" s="222"/>
      <c r="X169" s="222"/>
      <c r="Y169" s="222"/>
      <c r="Z169" s="223"/>
    </row>
    <row r="170" spans="2:26">
      <c r="B170" s="90">
        <v>1</v>
      </c>
      <c r="C170" s="85">
        <v>-1</v>
      </c>
      <c r="D170" s="85">
        <v>-1</v>
      </c>
      <c r="E170" s="28">
        <f t="shared" si="8"/>
        <v>-1</v>
      </c>
      <c r="F170" s="1">
        <f t="shared" si="9"/>
        <v>1</v>
      </c>
      <c r="H170" s="51">
        <v>24</v>
      </c>
      <c r="J170" s="48" t="s">
        <v>49</v>
      </c>
      <c r="K170" s="69">
        <v>5</v>
      </c>
      <c r="L170" s="69">
        <v>499.25</v>
      </c>
      <c r="M170" s="69">
        <v>99.85</v>
      </c>
      <c r="N170" s="69">
        <v>79.879999999999981</v>
      </c>
      <c r="O170" s="72">
        <v>9.8896581086259166E-8</v>
      </c>
      <c r="S170" s="221"/>
      <c r="T170" s="222"/>
      <c r="U170" s="222"/>
      <c r="V170" s="222"/>
      <c r="W170" s="222"/>
      <c r="X170" s="222"/>
      <c r="Y170" s="222"/>
      <c r="Z170" s="223"/>
    </row>
    <row r="171" spans="2:26">
      <c r="B171" s="90">
        <v>-1</v>
      </c>
      <c r="C171" s="85">
        <v>1</v>
      </c>
      <c r="D171" s="85">
        <v>-1</v>
      </c>
      <c r="E171" s="28">
        <f t="shared" si="8"/>
        <v>1</v>
      </c>
      <c r="F171" s="1">
        <f t="shared" si="9"/>
        <v>-1</v>
      </c>
      <c r="H171" s="51">
        <v>26</v>
      </c>
      <c r="J171" s="48" t="s">
        <v>50</v>
      </c>
      <c r="K171" s="69">
        <v>10</v>
      </c>
      <c r="L171" s="69">
        <v>12.500000000000002</v>
      </c>
      <c r="M171" s="69">
        <v>1.2500000000000002</v>
      </c>
      <c r="N171" s="69"/>
      <c r="O171" s="72"/>
      <c r="S171" s="221"/>
      <c r="T171" s="222"/>
      <c r="U171" s="222"/>
      <c r="V171" s="222"/>
      <c r="W171" s="222"/>
      <c r="X171" s="222"/>
      <c r="Y171" s="222"/>
      <c r="Z171" s="223"/>
    </row>
    <row r="172" spans="2:26" ht="15" thickBot="1">
      <c r="B172" s="90">
        <v>1</v>
      </c>
      <c r="C172" s="85">
        <v>1</v>
      </c>
      <c r="D172" s="85">
        <v>-1</v>
      </c>
      <c r="E172" s="28">
        <f t="shared" si="8"/>
        <v>-1</v>
      </c>
      <c r="F172" s="1">
        <f t="shared" si="9"/>
        <v>-1</v>
      </c>
      <c r="H172" s="51">
        <v>27</v>
      </c>
      <c r="J172" s="73" t="s">
        <v>51</v>
      </c>
      <c r="K172" s="82">
        <v>15</v>
      </c>
      <c r="L172" s="82">
        <v>511.75</v>
      </c>
      <c r="M172" s="82"/>
      <c r="N172" s="82"/>
      <c r="O172" s="74"/>
      <c r="S172" s="221"/>
      <c r="T172" s="222"/>
      <c r="U172" s="222"/>
      <c r="V172" s="222"/>
      <c r="W172" s="222"/>
      <c r="X172" s="222"/>
      <c r="Y172" s="222"/>
      <c r="Z172" s="223"/>
    </row>
    <row r="173" spans="2:26" ht="15" thickBot="1">
      <c r="B173" s="90">
        <v>-1</v>
      </c>
      <c r="C173" s="85">
        <v>-1</v>
      </c>
      <c r="D173" s="85">
        <v>1</v>
      </c>
      <c r="E173" s="28">
        <f t="shared" si="8"/>
        <v>-1</v>
      </c>
      <c r="F173" s="1">
        <f t="shared" si="9"/>
        <v>-1</v>
      </c>
      <c r="H173" s="51">
        <v>29</v>
      </c>
      <c r="S173" s="221"/>
      <c r="T173" s="222"/>
      <c r="U173" s="222"/>
      <c r="V173" s="222"/>
      <c r="W173" s="222"/>
      <c r="X173" s="222"/>
      <c r="Y173" s="222"/>
      <c r="Z173" s="223"/>
    </row>
    <row r="174" spans="2:26">
      <c r="B174" s="90">
        <v>1</v>
      </c>
      <c r="C174" s="85">
        <v>-1</v>
      </c>
      <c r="D174" s="85">
        <v>1</v>
      </c>
      <c r="E174" s="28">
        <f t="shared" si="8"/>
        <v>1</v>
      </c>
      <c r="F174" s="1">
        <f t="shared" si="9"/>
        <v>-1</v>
      </c>
      <c r="H174" s="51">
        <v>27</v>
      </c>
      <c r="J174" s="79"/>
      <c r="K174" s="80" t="s">
        <v>58</v>
      </c>
      <c r="L174" s="80" t="s">
        <v>46</v>
      </c>
      <c r="M174" s="80" t="s">
        <v>59</v>
      </c>
      <c r="N174" s="80" t="s">
        <v>60</v>
      </c>
      <c r="O174" s="80" t="s">
        <v>61</v>
      </c>
      <c r="P174" s="80" t="s">
        <v>62</v>
      </c>
      <c r="Q174" s="80" t="s">
        <v>63</v>
      </c>
      <c r="R174" s="81" t="s">
        <v>64</v>
      </c>
      <c r="S174" s="222"/>
      <c r="T174" s="222"/>
      <c r="U174" s="222"/>
      <c r="V174" s="222"/>
      <c r="W174" s="222"/>
      <c r="X174" s="222"/>
      <c r="Y174" s="222"/>
      <c r="Z174" s="223"/>
    </row>
    <row r="175" spans="2:26">
      <c r="B175" s="90">
        <v>-1</v>
      </c>
      <c r="C175" s="85">
        <v>1</v>
      </c>
      <c r="D175" s="85">
        <v>1</v>
      </c>
      <c r="E175" s="28">
        <f t="shared" si="8"/>
        <v>-1</v>
      </c>
      <c r="F175" s="1">
        <f t="shared" si="9"/>
        <v>1</v>
      </c>
      <c r="H175" s="51">
        <v>40</v>
      </c>
      <c r="J175" s="48" t="s">
        <v>52</v>
      </c>
      <c r="K175" s="69">
        <v>29.625</v>
      </c>
      <c r="L175" s="69">
        <v>0.27950849718747373</v>
      </c>
      <c r="M175" s="69">
        <v>105.98962213349003</v>
      </c>
      <c r="N175" s="69">
        <v>1.3699225832303068E-16</v>
      </c>
      <c r="O175" s="69">
        <v>29.002216257956295</v>
      </c>
      <c r="P175" s="69">
        <v>30.247783742043705</v>
      </c>
      <c r="Q175" s="69">
        <v>29.002216257956295</v>
      </c>
      <c r="R175" s="72">
        <v>30.247783742043705</v>
      </c>
      <c r="S175" s="222"/>
      <c r="T175" s="222"/>
      <c r="U175" s="222"/>
      <c r="V175" s="222"/>
      <c r="W175" s="222"/>
      <c r="X175" s="222"/>
      <c r="Y175" s="222"/>
      <c r="Z175" s="223"/>
    </row>
    <row r="176" spans="2:26" ht="15" thickBot="1">
      <c r="B176" s="91">
        <v>1</v>
      </c>
      <c r="C176" s="86">
        <v>1</v>
      </c>
      <c r="D176" s="86">
        <v>1</v>
      </c>
      <c r="E176" s="49">
        <f t="shared" si="8"/>
        <v>1</v>
      </c>
      <c r="F176" s="2">
        <f t="shared" si="9"/>
        <v>1</v>
      </c>
      <c r="H176" s="52">
        <v>37</v>
      </c>
      <c r="J176" s="48" t="s">
        <v>137</v>
      </c>
      <c r="K176" s="69">
        <v>-1.2499999999999996</v>
      </c>
      <c r="L176" s="69">
        <v>0.27950849718747373</v>
      </c>
      <c r="M176" s="69">
        <v>-4.4721359549995778</v>
      </c>
      <c r="N176" s="69">
        <v>1.1934668300203272E-3</v>
      </c>
      <c r="O176" s="69">
        <v>-1.8727837420437061</v>
      </c>
      <c r="P176" s="69">
        <v>-0.6272162579562931</v>
      </c>
      <c r="Q176" s="69">
        <v>-1.8727837420437061</v>
      </c>
      <c r="R176" s="72">
        <v>-0.6272162579562931</v>
      </c>
      <c r="S176" s="222"/>
      <c r="T176" s="222"/>
      <c r="U176" s="222"/>
      <c r="V176" s="222"/>
      <c r="W176" s="222"/>
      <c r="X176" s="222"/>
      <c r="Y176" s="222"/>
      <c r="Z176" s="223"/>
    </row>
    <row r="177" spans="10:26">
      <c r="J177" s="48" t="s">
        <v>138</v>
      </c>
      <c r="K177" s="69">
        <v>3</v>
      </c>
      <c r="L177" s="69">
        <v>0.27950849718747373</v>
      </c>
      <c r="M177" s="69">
        <v>10.733126291998991</v>
      </c>
      <c r="N177" s="69">
        <v>8.2805496114440583E-7</v>
      </c>
      <c r="O177" s="69">
        <v>2.3772162579562934</v>
      </c>
      <c r="P177" s="69">
        <v>3.6227837420437066</v>
      </c>
      <c r="Q177" s="69">
        <v>2.3772162579562934</v>
      </c>
      <c r="R177" s="72">
        <v>3.6227837420437066</v>
      </c>
      <c r="S177" s="222"/>
      <c r="T177" s="222"/>
      <c r="U177" s="222"/>
      <c r="V177" s="222"/>
      <c r="W177" s="222"/>
      <c r="X177" s="222"/>
      <c r="Y177" s="222"/>
      <c r="Z177" s="223"/>
    </row>
    <row r="178" spans="10:26">
      <c r="J178" s="48" t="s">
        <v>139</v>
      </c>
      <c r="K178" s="69">
        <v>4.125</v>
      </c>
      <c r="L178" s="69">
        <v>0.27950849718747373</v>
      </c>
      <c r="M178" s="69">
        <v>14.758048651498612</v>
      </c>
      <c r="N178" s="69">
        <v>4.0872502468200987E-8</v>
      </c>
      <c r="O178" s="69">
        <v>3.5022162579562934</v>
      </c>
      <c r="P178" s="69">
        <v>4.7477837420437066</v>
      </c>
      <c r="Q178" s="69">
        <v>3.5022162579562934</v>
      </c>
      <c r="R178" s="72">
        <v>4.7477837420437066</v>
      </c>
      <c r="S178" s="222"/>
      <c r="T178" s="222"/>
      <c r="U178" s="222"/>
      <c r="V178" s="222"/>
      <c r="W178" s="222"/>
      <c r="X178" s="222"/>
      <c r="Y178" s="222"/>
      <c r="Z178" s="223"/>
    </row>
    <row r="179" spans="10:26">
      <c r="J179" s="48" t="s">
        <v>152</v>
      </c>
      <c r="K179" s="69">
        <v>-0.74999999999999989</v>
      </c>
      <c r="L179" s="69">
        <v>0.27950849718747373</v>
      </c>
      <c r="M179" s="69">
        <v>-2.6832815729997472</v>
      </c>
      <c r="N179" s="69">
        <v>2.2963004743613954E-2</v>
      </c>
      <c r="O179" s="69">
        <v>-1.3727837420437063</v>
      </c>
      <c r="P179" s="69">
        <v>-0.12721625795629343</v>
      </c>
      <c r="Q179" s="69">
        <v>-1.3727837420437063</v>
      </c>
      <c r="R179" s="72">
        <v>-0.12721625795629343</v>
      </c>
      <c r="S179" s="222"/>
      <c r="T179" s="222"/>
      <c r="U179" s="222"/>
      <c r="V179" s="222"/>
      <c r="W179" s="222"/>
      <c r="X179" s="222"/>
      <c r="Y179" s="222"/>
      <c r="Z179" s="223"/>
    </row>
    <row r="180" spans="10:26" ht="15" thickBot="1">
      <c r="J180" s="73" t="s">
        <v>153</v>
      </c>
      <c r="K180" s="82">
        <v>1.7500000000000002</v>
      </c>
      <c r="L180" s="82">
        <v>0.27950849718747373</v>
      </c>
      <c r="M180" s="82">
        <v>6.260990336999412</v>
      </c>
      <c r="N180" s="82">
        <v>9.3704518500262171E-5</v>
      </c>
      <c r="O180" s="82">
        <v>1.1272162579562939</v>
      </c>
      <c r="P180" s="82">
        <v>2.3727837420437066</v>
      </c>
      <c r="Q180" s="82">
        <v>1.1272162579562939</v>
      </c>
      <c r="R180" s="74">
        <v>2.3727837420437066</v>
      </c>
      <c r="S180" s="222"/>
      <c r="T180" s="222"/>
      <c r="U180" s="222"/>
      <c r="V180" s="222"/>
      <c r="W180" s="222"/>
      <c r="X180" s="222"/>
      <c r="Y180" s="222"/>
      <c r="Z180" s="223"/>
    </row>
    <row r="181" spans="10:26">
      <c r="S181" s="221"/>
      <c r="T181" s="222"/>
      <c r="U181" s="222"/>
      <c r="V181" s="222"/>
      <c r="W181" s="222"/>
      <c r="X181" s="222"/>
      <c r="Y181" s="222"/>
      <c r="Z181" s="223"/>
    </row>
    <row r="182" spans="10:26">
      <c r="S182" s="221"/>
      <c r="T182" s="222"/>
      <c r="U182" s="222"/>
      <c r="V182" s="222"/>
      <c r="W182" s="222"/>
      <c r="X182" s="222"/>
      <c r="Y182" s="222"/>
      <c r="Z182" s="223"/>
    </row>
    <row r="183" spans="10:26" ht="15" thickBot="1">
      <c r="S183" s="221"/>
      <c r="T183" s="222"/>
      <c r="U183" s="222"/>
      <c r="V183" s="222"/>
      <c r="W183" s="222"/>
      <c r="X183" s="222"/>
      <c r="Y183" s="222"/>
      <c r="Z183" s="223"/>
    </row>
    <row r="184" spans="10:26" ht="15" thickBot="1">
      <c r="J184" s="45" t="s">
        <v>140</v>
      </c>
      <c r="S184" s="221"/>
      <c r="T184" s="222"/>
      <c r="U184" s="222"/>
      <c r="V184" s="222"/>
      <c r="W184" s="222"/>
      <c r="X184" s="222"/>
      <c r="Y184" s="222"/>
      <c r="Z184" s="223"/>
    </row>
    <row r="185" spans="10:26" ht="15" thickBot="1">
      <c r="S185" s="221"/>
      <c r="T185" s="222"/>
      <c r="U185" s="222"/>
      <c r="V185" s="222"/>
      <c r="W185" s="222"/>
      <c r="X185" s="222"/>
      <c r="Y185" s="222"/>
      <c r="Z185" s="223"/>
    </row>
    <row r="186" spans="10:26">
      <c r="J186" s="79" t="s">
        <v>141</v>
      </c>
      <c r="K186" s="80" t="s">
        <v>142</v>
      </c>
      <c r="L186" s="80" t="s">
        <v>143</v>
      </c>
      <c r="M186" s="81" t="s">
        <v>144</v>
      </c>
      <c r="S186" s="221"/>
      <c r="T186" s="222"/>
      <c r="U186" s="222"/>
      <c r="V186" s="222"/>
      <c r="W186" s="222"/>
      <c r="X186" s="222"/>
      <c r="Y186" s="222"/>
      <c r="Z186" s="223"/>
    </row>
    <row r="187" spans="10:26">
      <c r="J187" s="48">
        <v>1</v>
      </c>
      <c r="K187" s="69">
        <v>24.75</v>
      </c>
      <c r="L187" s="69">
        <v>0.25</v>
      </c>
      <c r="M187" s="72">
        <v>0.27386127875258304</v>
      </c>
      <c r="S187" s="221"/>
      <c r="T187" s="222"/>
      <c r="U187" s="222"/>
      <c r="V187" s="222"/>
      <c r="W187" s="222"/>
      <c r="X187" s="222"/>
      <c r="Y187" s="222"/>
      <c r="Z187" s="223"/>
    </row>
    <row r="188" spans="10:26">
      <c r="J188" s="48">
        <v>2</v>
      </c>
      <c r="K188" s="69">
        <v>23.75</v>
      </c>
      <c r="L188" s="69">
        <v>-0.75</v>
      </c>
      <c r="M188" s="72">
        <v>-0.82158383625774911</v>
      </c>
      <c r="S188" s="221"/>
      <c r="T188" s="222"/>
      <c r="U188" s="222"/>
      <c r="V188" s="222"/>
      <c r="W188" s="222"/>
      <c r="X188" s="222"/>
      <c r="Y188" s="222"/>
      <c r="Z188" s="223"/>
    </row>
    <row r="189" spans="10:26">
      <c r="J189" s="48">
        <v>3</v>
      </c>
      <c r="K189" s="69">
        <v>27.25</v>
      </c>
      <c r="L189" s="69">
        <v>0.75</v>
      </c>
      <c r="M189" s="72">
        <v>0.82158383625774911</v>
      </c>
      <c r="S189" s="221"/>
      <c r="T189" s="222"/>
      <c r="U189" s="222"/>
      <c r="V189" s="222"/>
      <c r="W189" s="222"/>
      <c r="X189" s="222"/>
      <c r="Y189" s="222"/>
      <c r="Z189" s="223"/>
    </row>
    <row r="190" spans="10:26">
      <c r="J190" s="48">
        <v>4</v>
      </c>
      <c r="K190" s="69">
        <v>26.25</v>
      </c>
      <c r="L190" s="69">
        <v>-0.25</v>
      </c>
      <c r="M190" s="72">
        <v>-0.27386127875258304</v>
      </c>
      <c r="S190" s="221"/>
      <c r="T190" s="222"/>
      <c r="U190" s="222"/>
      <c r="V190" s="222"/>
      <c r="W190" s="222"/>
      <c r="X190" s="222"/>
      <c r="Y190" s="222"/>
      <c r="Z190" s="223"/>
    </row>
    <row r="191" spans="10:26">
      <c r="J191" s="48">
        <v>5</v>
      </c>
      <c r="K191" s="69">
        <v>31</v>
      </c>
      <c r="L191" s="69">
        <v>2</v>
      </c>
      <c r="M191" s="72">
        <v>2.1908902300206643</v>
      </c>
      <c r="S191" s="221"/>
      <c r="T191" s="222"/>
      <c r="U191" s="222"/>
      <c r="V191" s="222"/>
      <c r="W191" s="222"/>
      <c r="X191" s="222"/>
      <c r="Y191" s="222"/>
      <c r="Z191" s="223"/>
    </row>
    <row r="192" spans="10:26">
      <c r="J192" s="48">
        <v>6</v>
      </c>
      <c r="K192" s="69">
        <v>27</v>
      </c>
      <c r="L192" s="69">
        <v>0</v>
      </c>
      <c r="M192" s="72">
        <v>0</v>
      </c>
      <c r="S192" s="221"/>
      <c r="T192" s="222"/>
      <c r="U192" s="222"/>
      <c r="V192" s="222"/>
      <c r="W192" s="222"/>
      <c r="X192" s="222"/>
      <c r="Y192" s="222"/>
      <c r="Z192" s="223"/>
    </row>
    <row r="193" spans="10:26">
      <c r="J193" s="48">
        <v>7</v>
      </c>
      <c r="K193" s="69">
        <v>40.5</v>
      </c>
      <c r="L193" s="69">
        <v>0.5</v>
      </c>
      <c r="M193" s="72">
        <v>0.54772255750516607</v>
      </c>
      <c r="S193" s="221"/>
      <c r="T193" s="222"/>
      <c r="U193" s="222"/>
      <c r="V193" s="222"/>
      <c r="W193" s="222"/>
      <c r="X193" s="222"/>
      <c r="Y193" s="222"/>
      <c r="Z193" s="223"/>
    </row>
    <row r="194" spans="10:26">
      <c r="J194" s="48">
        <v>8</v>
      </c>
      <c r="K194" s="69">
        <v>36.5</v>
      </c>
      <c r="L194" s="69">
        <v>-0.5</v>
      </c>
      <c r="M194" s="72">
        <v>-0.54772255750516607</v>
      </c>
      <c r="S194" s="221"/>
      <c r="T194" s="222"/>
      <c r="U194" s="222"/>
      <c r="V194" s="222"/>
      <c r="W194" s="222"/>
      <c r="X194" s="222"/>
      <c r="Y194" s="222"/>
      <c r="Z194" s="223"/>
    </row>
    <row r="195" spans="10:26">
      <c r="J195" s="48">
        <v>9</v>
      </c>
      <c r="K195" s="69">
        <v>24.75</v>
      </c>
      <c r="L195" s="69">
        <v>0.25</v>
      </c>
      <c r="M195" s="72">
        <v>0.27386127875258304</v>
      </c>
      <c r="S195" s="221"/>
      <c r="T195" s="222"/>
      <c r="U195" s="222"/>
      <c r="V195" s="222"/>
      <c r="W195" s="222"/>
      <c r="X195" s="222"/>
      <c r="Y195" s="222"/>
      <c r="Z195" s="223"/>
    </row>
    <row r="196" spans="10:26">
      <c r="J196" s="48">
        <v>10</v>
      </c>
      <c r="K196" s="69">
        <v>23.75</v>
      </c>
      <c r="L196" s="69">
        <v>0.25</v>
      </c>
      <c r="M196" s="72">
        <v>0.27386127875258304</v>
      </c>
      <c r="S196" s="221"/>
      <c r="T196" s="222"/>
      <c r="U196" s="222"/>
      <c r="V196" s="222"/>
      <c r="W196" s="222"/>
      <c r="X196" s="222"/>
      <c r="Y196" s="222"/>
      <c r="Z196" s="223"/>
    </row>
    <row r="197" spans="10:26">
      <c r="J197" s="48">
        <v>11</v>
      </c>
      <c r="K197" s="69">
        <v>27.25</v>
      </c>
      <c r="L197" s="69">
        <v>-1.25</v>
      </c>
      <c r="M197" s="72">
        <v>-1.3693063937629153</v>
      </c>
      <c r="S197" s="221"/>
      <c r="T197" s="222"/>
      <c r="U197" s="222"/>
      <c r="V197" s="222"/>
      <c r="W197" s="222"/>
      <c r="X197" s="222"/>
      <c r="Y197" s="222"/>
      <c r="Z197" s="223"/>
    </row>
    <row r="198" spans="10:26">
      <c r="J198" s="48">
        <v>12</v>
      </c>
      <c r="K198" s="69">
        <v>26.25</v>
      </c>
      <c r="L198" s="69">
        <v>0.75</v>
      </c>
      <c r="M198" s="72">
        <v>0.82158383625774911</v>
      </c>
      <c r="S198" s="221"/>
      <c r="T198" s="222"/>
      <c r="U198" s="222"/>
      <c r="V198" s="222"/>
      <c r="W198" s="222"/>
      <c r="X198" s="222"/>
      <c r="Y198" s="222"/>
      <c r="Z198" s="223"/>
    </row>
    <row r="199" spans="10:26">
      <c r="J199" s="48">
        <v>13</v>
      </c>
      <c r="K199" s="69">
        <v>31</v>
      </c>
      <c r="L199" s="69">
        <v>-2</v>
      </c>
      <c r="M199" s="72">
        <v>-2.1908902300206643</v>
      </c>
      <c r="S199" s="221"/>
      <c r="T199" s="222"/>
      <c r="U199" s="222"/>
      <c r="V199" s="222"/>
      <c r="W199" s="222"/>
      <c r="X199" s="222"/>
      <c r="Y199" s="222"/>
      <c r="Z199" s="223"/>
    </row>
    <row r="200" spans="10:26">
      <c r="J200" s="48">
        <v>14</v>
      </c>
      <c r="K200" s="69">
        <v>27</v>
      </c>
      <c r="L200" s="69">
        <v>0</v>
      </c>
      <c r="M200" s="72">
        <v>0</v>
      </c>
      <c r="S200" s="221"/>
      <c r="T200" s="222"/>
      <c r="U200" s="222"/>
      <c r="V200" s="222"/>
      <c r="W200" s="222"/>
      <c r="X200" s="222"/>
      <c r="Y200" s="222"/>
      <c r="Z200" s="223"/>
    </row>
    <row r="201" spans="10:26">
      <c r="J201" s="48">
        <v>15</v>
      </c>
      <c r="K201" s="69">
        <v>40.5</v>
      </c>
      <c r="L201" s="69">
        <v>-0.5</v>
      </c>
      <c r="M201" s="72">
        <v>-0.54772255750516607</v>
      </c>
      <c r="S201" s="221"/>
      <c r="T201" s="222"/>
      <c r="U201" s="222"/>
      <c r="V201" s="222"/>
      <c r="W201" s="222"/>
      <c r="X201" s="222"/>
      <c r="Y201" s="222"/>
      <c r="Z201" s="223"/>
    </row>
    <row r="202" spans="10:26" ht="15" thickBot="1">
      <c r="J202" s="73">
        <v>16</v>
      </c>
      <c r="K202" s="82">
        <v>36.5</v>
      </c>
      <c r="L202" s="82">
        <v>0.5</v>
      </c>
      <c r="M202" s="74">
        <v>0.54772255750516607</v>
      </c>
      <c r="S202" s="221"/>
      <c r="T202" s="222"/>
      <c r="U202" s="222"/>
      <c r="V202" s="222"/>
      <c r="W202" s="222"/>
      <c r="X202" s="222"/>
      <c r="Y202" s="222"/>
      <c r="Z202" s="223"/>
    </row>
    <row r="203" spans="10:26">
      <c r="S203" s="221"/>
      <c r="T203" s="222"/>
      <c r="U203" s="222"/>
      <c r="V203" s="222"/>
      <c r="W203" s="222"/>
      <c r="X203" s="222"/>
      <c r="Y203" s="222"/>
      <c r="Z203" s="223"/>
    </row>
    <row r="204" spans="10:26">
      <c r="S204" s="221"/>
      <c r="T204" s="222"/>
      <c r="U204" s="222"/>
      <c r="V204" s="222"/>
      <c r="W204" s="222"/>
      <c r="X204" s="222"/>
      <c r="Y204" s="222"/>
      <c r="Z204" s="223"/>
    </row>
    <row r="205" spans="10:26">
      <c r="S205" s="221"/>
      <c r="T205" s="222"/>
      <c r="U205" s="222"/>
      <c r="V205" s="222"/>
      <c r="W205" s="222"/>
      <c r="X205" s="222"/>
      <c r="Y205" s="222"/>
      <c r="Z205" s="223"/>
    </row>
    <row r="206" spans="10:26">
      <c r="S206" s="221"/>
      <c r="T206" s="222"/>
      <c r="U206" s="222"/>
      <c r="V206" s="222"/>
      <c r="W206" s="222"/>
      <c r="X206" s="222"/>
      <c r="Y206" s="222"/>
      <c r="Z206" s="223"/>
    </row>
    <row r="207" spans="10:26">
      <c r="S207" s="221"/>
      <c r="T207" s="222"/>
      <c r="U207" s="222"/>
      <c r="V207" s="222"/>
      <c r="W207" s="222"/>
      <c r="X207" s="222"/>
      <c r="Y207" s="222"/>
      <c r="Z207" s="223"/>
    </row>
    <row r="208" spans="10:26" ht="15" thickBot="1">
      <c r="S208" s="221"/>
      <c r="T208" s="222"/>
      <c r="U208" s="222"/>
      <c r="V208" s="222"/>
      <c r="W208" s="222"/>
      <c r="X208" s="222"/>
      <c r="Y208" s="222"/>
      <c r="Z208" s="223"/>
    </row>
    <row r="209" spans="2:26">
      <c r="B209" s="315" t="s">
        <v>168</v>
      </c>
      <c r="C209" s="240"/>
      <c r="D209" s="240"/>
      <c r="E209" s="240"/>
      <c r="F209" s="240"/>
      <c r="G209" s="240"/>
      <c r="H209" s="240"/>
      <c r="I209" s="240"/>
      <c r="J209" s="240"/>
      <c r="K209" s="240"/>
      <c r="L209" s="240"/>
      <c r="M209" s="240"/>
      <c r="N209" s="240"/>
      <c r="O209" s="240"/>
      <c r="P209" s="240"/>
      <c r="Q209" s="241"/>
      <c r="S209" s="221"/>
      <c r="T209" s="222"/>
      <c r="U209" s="222"/>
      <c r="V209" s="222"/>
      <c r="W209" s="222"/>
      <c r="X209" s="222"/>
      <c r="Y209" s="222"/>
      <c r="Z209" s="223"/>
    </row>
    <row r="210" spans="2:26">
      <c r="B210" s="242"/>
      <c r="C210" s="243"/>
      <c r="D210" s="243"/>
      <c r="E210" s="243"/>
      <c r="F210" s="243"/>
      <c r="G210" s="243"/>
      <c r="H210" s="243"/>
      <c r="I210" s="243"/>
      <c r="J210" s="243"/>
      <c r="K210" s="243"/>
      <c r="L210" s="243"/>
      <c r="M210" s="243"/>
      <c r="N210" s="243"/>
      <c r="O210" s="243"/>
      <c r="P210" s="243"/>
      <c r="Q210" s="244"/>
      <c r="S210" s="221"/>
      <c r="T210" s="222"/>
      <c r="U210" s="222"/>
      <c r="V210" s="222"/>
      <c r="W210" s="222"/>
      <c r="X210" s="222"/>
      <c r="Y210" s="222"/>
      <c r="Z210" s="223"/>
    </row>
    <row r="211" spans="2:26">
      <c r="B211" s="242"/>
      <c r="C211" s="243"/>
      <c r="D211" s="243"/>
      <c r="E211" s="243"/>
      <c r="F211" s="243"/>
      <c r="G211" s="243"/>
      <c r="H211" s="243"/>
      <c r="I211" s="243"/>
      <c r="J211" s="243"/>
      <c r="K211" s="243"/>
      <c r="L211" s="243"/>
      <c r="M211" s="243"/>
      <c r="N211" s="243"/>
      <c r="O211" s="243"/>
      <c r="P211" s="243"/>
      <c r="Q211" s="244"/>
      <c r="S211" s="221"/>
      <c r="T211" s="222"/>
      <c r="U211" s="222"/>
      <c r="V211" s="222"/>
      <c r="W211" s="222"/>
      <c r="X211" s="222"/>
      <c r="Y211" s="222"/>
      <c r="Z211" s="223"/>
    </row>
    <row r="212" spans="2:26">
      <c r="B212" s="242"/>
      <c r="C212" s="243"/>
      <c r="D212" s="243"/>
      <c r="E212" s="243"/>
      <c r="F212" s="243"/>
      <c r="G212" s="243"/>
      <c r="H212" s="243"/>
      <c r="I212" s="243"/>
      <c r="J212" s="243"/>
      <c r="K212" s="243"/>
      <c r="L212" s="243"/>
      <c r="M212" s="243"/>
      <c r="N212" s="243"/>
      <c r="O212" s="243"/>
      <c r="P212" s="243"/>
      <c r="Q212" s="244"/>
      <c r="S212" s="221"/>
      <c r="T212" s="222"/>
      <c r="U212" s="222"/>
      <c r="V212" s="222"/>
      <c r="W212" s="222"/>
      <c r="X212" s="222"/>
      <c r="Y212" s="222"/>
      <c r="Z212" s="223"/>
    </row>
    <row r="213" spans="2:26">
      <c r="B213" s="242"/>
      <c r="C213" s="243"/>
      <c r="D213" s="243"/>
      <c r="E213" s="243"/>
      <c r="F213" s="243"/>
      <c r="G213" s="243"/>
      <c r="H213" s="243"/>
      <c r="I213" s="243"/>
      <c r="J213" s="243"/>
      <c r="K213" s="243"/>
      <c r="L213" s="243"/>
      <c r="M213" s="243"/>
      <c r="N213" s="243"/>
      <c r="O213" s="243"/>
      <c r="P213" s="243"/>
      <c r="Q213" s="244"/>
      <c r="S213" s="221"/>
      <c r="T213" s="222"/>
      <c r="U213" s="222"/>
      <c r="V213" s="222"/>
      <c r="W213" s="222"/>
      <c r="X213" s="222"/>
      <c r="Y213" s="222"/>
      <c r="Z213" s="223"/>
    </row>
    <row r="214" spans="2:26">
      <c r="B214" s="242"/>
      <c r="C214" s="243"/>
      <c r="D214" s="243"/>
      <c r="E214" s="243"/>
      <c r="F214" s="243"/>
      <c r="G214" s="243"/>
      <c r="H214" s="243"/>
      <c r="I214" s="243"/>
      <c r="J214" s="243"/>
      <c r="K214" s="243"/>
      <c r="L214" s="243"/>
      <c r="M214" s="243"/>
      <c r="N214" s="243"/>
      <c r="O214" s="243"/>
      <c r="P214" s="243"/>
      <c r="Q214" s="244"/>
      <c r="S214" s="221"/>
      <c r="T214" s="222"/>
      <c r="U214" s="222"/>
      <c r="V214" s="222"/>
      <c r="W214" s="222"/>
      <c r="X214" s="222"/>
      <c r="Y214" s="222"/>
      <c r="Z214" s="223"/>
    </row>
    <row r="215" spans="2:26">
      <c r="B215" s="242"/>
      <c r="C215" s="243"/>
      <c r="D215" s="243"/>
      <c r="E215" s="243"/>
      <c r="F215" s="243"/>
      <c r="G215" s="243"/>
      <c r="H215" s="243"/>
      <c r="I215" s="243"/>
      <c r="J215" s="243"/>
      <c r="K215" s="243"/>
      <c r="L215" s="243"/>
      <c r="M215" s="243"/>
      <c r="N215" s="243"/>
      <c r="O215" s="243"/>
      <c r="P215" s="243"/>
      <c r="Q215" s="244"/>
      <c r="S215" s="221"/>
      <c r="T215" s="222"/>
      <c r="U215" s="222"/>
      <c r="V215" s="222"/>
      <c r="W215" s="222"/>
      <c r="X215" s="222"/>
      <c r="Y215" s="222"/>
      <c r="Z215" s="223"/>
    </row>
    <row r="216" spans="2:26">
      <c r="B216" s="242"/>
      <c r="C216" s="243"/>
      <c r="D216" s="243"/>
      <c r="E216" s="243"/>
      <c r="F216" s="243"/>
      <c r="G216" s="243"/>
      <c r="H216" s="243"/>
      <c r="I216" s="243"/>
      <c r="J216" s="243"/>
      <c r="K216" s="243"/>
      <c r="L216" s="243"/>
      <c r="M216" s="243"/>
      <c r="N216" s="243"/>
      <c r="O216" s="243"/>
      <c r="P216" s="243"/>
      <c r="Q216" s="244"/>
      <c r="S216" s="221"/>
      <c r="T216" s="222"/>
      <c r="U216" s="222"/>
      <c r="V216" s="222"/>
      <c r="W216" s="222"/>
      <c r="X216" s="222"/>
      <c r="Y216" s="222"/>
      <c r="Z216" s="223"/>
    </row>
    <row r="217" spans="2:26">
      <c r="B217" s="242"/>
      <c r="C217" s="243"/>
      <c r="D217" s="243"/>
      <c r="E217" s="243"/>
      <c r="F217" s="243"/>
      <c r="G217" s="243"/>
      <c r="H217" s="243"/>
      <c r="I217" s="243"/>
      <c r="J217" s="243"/>
      <c r="K217" s="243"/>
      <c r="L217" s="243"/>
      <c r="M217" s="243"/>
      <c r="N217" s="243"/>
      <c r="O217" s="243"/>
      <c r="P217" s="243"/>
      <c r="Q217" s="244"/>
      <c r="S217" s="221"/>
      <c r="T217" s="222"/>
      <c r="U217" s="222"/>
      <c r="V217" s="222"/>
      <c r="W217" s="222"/>
      <c r="X217" s="222"/>
      <c r="Y217" s="222"/>
      <c r="Z217" s="223"/>
    </row>
    <row r="218" spans="2:26">
      <c r="B218" s="242"/>
      <c r="C218" s="243"/>
      <c r="D218" s="243"/>
      <c r="E218" s="243"/>
      <c r="F218" s="243"/>
      <c r="G218" s="243"/>
      <c r="H218" s="243"/>
      <c r="I218" s="243"/>
      <c r="J218" s="243"/>
      <c r="K218" s="243"/>
      <c r="L218" s="243"/>
      <c r="M218" s="243"/>
      <c r="N218" s="243"/>
      <c r="O218" s="243"/>
      <c r="P218" s="243"/>
      <c r="Q218" s="244"/>
      <c r="S218" s="221"/>
      <c r="T218" s="222"/>
      <c r="U218" s="222"/>
      <c r="V218" s="222"/>
      <c r="W218" s="222"/>
      <c r="X218" s="222"/>
      <c r="Y218" s="222"/>
      <c r="Z218" s="223"/>
    </row>
    <row r="219" spans="2:26">
      <c r="B219" s="242"/>
      <c r="C219" s="243"/>
      <c r="D219" s="243"/>
      <c r="E219" s="243"/>
      <c r="F219" s="243"/>
      <c r="G219" s="243"/>
      <c r="H219" s="243"/>
      <c r="I219" s="243"/>
      <c r="J219" s="243"/>
      <c r="K219" s="243"/>
      <c r="L219" s="243"/>
      <c r="M219" s="243"/>
      <c r="N219" s="243"/>
      <c r="O219" s="243"/>
      <c r="P219" s="243"/>
      <c r="Q219" s="244"/>
      <c r="S219" s="221"/>
      <c r="T219" s="222"/>
      <c r="U219" s="222"/>
      <c r="V219" s="222"/>
      <c r="W219" s="222"/>
      <c r="X219" s="222"/>
      <c r="Y219" s="222"/>
      <c r="Z219" s="223"/>
    </row>
    <row r="220" spans="2:26">
      <c r="B220" s="242"/>
      <c r="C220" s="243"/>
      <c r="D220" s="243"/>
      <c r="E220" s="243"/>
      <c r="F220" s="243"/>
      <c r="G220" s="243"/>
      <c r="H220" s="243"/>
      <c r="I220" s="243"/>
      <c r="J220" s="243"/>
      <c r="K220" s="243"/>
      <c r="L220" s="243"/>
      <c r="M220" s="243"/>
      <c r="N220" s="243"/>
      <c r="O220" s="243"/>
      <c r="P220" s="243"/>
      <c r="Q220" s="244"/>
      <c r="S220" s="221"/>
      <c r="T220" s="222"/>
      <c r="U220" s="222"/>
      <c r="V220" s="222"/>
      <c r="W220" s="222"/>
      <c r="X220" s="222"/>
      <c r="Y220" s="222"/>
      <c r="Z220" s="223"/>
    </row>
    <row r="221" spans="2:26">
      <c r="B221" s="242"/>
      <c r="C221" s="243"/>
      <c r="D221" s="243"/>
      <c r="E221" s="243"/>
      <c r="F221" s="243"/>
      <c r="G221" s="243"/>
      <c r="H221" s="243"/>
      <c r="I221" s="243"/>
      <c r="J221" s="243"/>
      <c r="K221" s="243"/>
      <c r="L221" s="243"/>
      <c r="M221" s="243"/>
      <c r="N221" s="243"/>
      <c r="O221" s="243"/>
      <c r="P221" s="243"/>
      <c r="Q221" s="244"/>
      <c r="S221" s="221"/>
      <c r="T221" s="222"/>
      <c r="U221" s="222"/>
      <c r="V221" s="222"/>
      <c r="W221" s="222"/>
      <c r="X221" s="222"/>
      <c r="Y221" s="222"/>
      <c r="Z221" s="223"/>
    </row>
    <row r="222" spans="2:26" ht="15" thickBot="1">
      <c r="B222" s="245"/>
      <c r="C222" s="246"/>
      <c r="D222" s="246"/>
      <c r="E222" s="246"/>
      <c r="F222" s="246"/>
      <c r="G222" s="246"/>
      <c r="H222" s="246"/>
      <c r="I222" s="246"/>
      <c r="J222" s="246"/>
      <c r="K222" s="246"/>
      <c r="L222" s="246"/>
      <c r="M222" s="246"/>
      <c r="N222" s="246"/>
      <c r="O222" s="246"/>
      <c r="P222" s="246"/>
      <c r="Q222" s="247"/>
      <c r="S222" s="224"/>
      <c r="T222" s="225"/>
      <c r="U222" s="225"/>
      <c r="V222" s="225"/>
      <c r="W222" s="225"/>
      <c r="X222" s="225"/>
      <c r="Y222" s="225"/>
      <c r="Z222" s="226"/>
    </row>
  </sheetData>
  <sortState ref="J144:J163">
    <sortCondition ref="J144"/>
  </sortState>
  <mergeCells count="23">
    <mergeCell ref="T137:Y139"/>
    <mergeCell ref="J143:Y149"/>
    <mergeCell ref="A154:U154"/>
    <mergeCell ref="H159:H160"/>
    <mergeCell ref="S155:Z222"/>
    <mergeCell ref="J159:K159"/>
    <mergeCell ref="B209:Q222"/>
    <mergeCell ref="K60:L60"/>
    <mergeCell ref="B110:I112"/>
    <mergeCell ref="A114:U114"/>
    <mergeCell ref="A2:U2"/>
    <mergeCell ref="U5:U6"/>
    <mergeCell ref="B28:J28"/>
    <mergeCell ref="B29:J29"/>
    <mergeCell ref="B57:D57"/>
    <mergeCell ref="B41:I41"/>
    <mergeCell ref="B40:I40"/>
    <mergeCell ref="K44:M44"/>
    <mergeCell ref="B50:N51"/>
    <mergeCell ref="A55:U55"/>
    <mergeCell ref="E14:F25"/>
    <mergeCell ref="H106:I106"/>
    <mergeCell ref="K87:L87"/>
  </mergeCells>
  <pageMargins left="0.7" right="0.7" top="0.75" bottom="0.75" header="0.3" footer="0.3"/>
  <ignoredErrors>
    <ignoredError sqref="H94" formulaRange="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3</vt:i4>
      </vt:variant>
    </vt:vector>
  </HeadingPairs>
  <TitlesOfParts>
    <vt:vector size="3" baseType="lpstr">
      <vt:lpstr>Zadanie a hodnoty</vt:lpstr>
      <vt:lpstr>Uloha 1-8</vt:lpstr>
      <vt:lpstr>Uloha 9-12</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Filip Šišák;xleitnerova@stuba.sk</dc:creator>
  <cp:lastModifiedBy>Janette Kotianová</cp:lastModifiedBy>
  <dcterms:created xsi:type="dcterms:W3CDTF">2025-12-20T08:01:49Z</dcterms:created>
  <dcterms:modified xsi:type="dcterms:W3CDTF">2026-02-02T14:32:40Z</dcterms:modified>
</cp:coreProperties>
</file>