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zadanie" sheetId="2" r:id="rId1"/>
    <sheet name="vypocty - excel" sheetId="3" r:id="rId2"/>
    <sheet name="vypocty - minitab" sheetId="4" r:id="rId3"/>
    <sheet name="ostatne" sheetId="1" r:id="rId4"/>
  </sheets>
  <definedNames>
    <definedName name="solver_adj" localSheetId="1" hidden="1">'vypocty - excel'!$C$461:$C$462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lhs1" localSheetId="1" hidden="1">'vypocty - excel'!$C$461:$C$462</definedName>
    <definedName name="solver_lhs2" localSheetId="1" hidden="1">'vypocty - excel'!$C$461:$C$462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2</definedName>
    <definedName name="solver_nwt" localSheetId="1" hidden="1">1</definedName>
    <definedName name="solver_opt" localSheetId="1" hidden="1">'vypocty - excel'!$C$464</definedName>
    <definedName name="solver_pre" localSheetId="1" hidden="1">0.000001</definedName>
    <definedName name="solver_rbv" localSheetId="1" hidden="1">1</definedName>
    <definedName name="solver_rel1" localSheetId="1" hidden="1">1</definedName>
    <definedName name="solver_rel2" localSheetId="1" hidden="1">3</definedName>
    <definedName name="solver_rhs1" localSheetId="1" hidden="1">1</definedName>
    <definedName name="solver_rhs2" localSheetId="1" hidden="1">-1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5</definedName>
    <definedName name="solver_ver" localSheetId="1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8" i="3" l="1"/>
  <c r="N182" i="3"/>
  <c r="E462" i="3" l="1"/>
  <c r="B444" i="3"/>
  <c r="E441" i="3"/>
  <c r="L442" i="3" s="1"/>
  <c r="B445" i="3"/>
  <c r="C455" i="3" s="1"/>
  <c r="E455" i="3" s="1"/>
  <c r="H439" i="3"/>
  <c r="G439" i="3"/>
  <c r="H438" i="3"/>
  <c r="G438" i="3"/>
  <c r="H437" i="3"/>
  <c r="G437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L3" i="3"/>
  <c r="K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3" i="3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L3" i="1"/>
  <c r="K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3" i="1"/>
  <c r="H434" i="3"/>
  <c r="F434" i="3"/>
  <c r="D434" i="3"/>
  <c r="B434" i="3"/>
  <c r="H433" i="3"/>
  <c r="F433" i="3"/>
  <c r="D433" i="3"/>
  <c r="C463" i="3" l="1"/>
  <c r="C464" i="3" s="1"/>
  <c r="C456" i="3"/>
  <c r="C454" i="3"/>
  <c r="E454" i="3" s="1"/>
  <c r="E461" i="3"/>
  <c r="E444" i="3"/>
  <c r="C457" i="3" l="1"/>
  <c r="B331" i="3" l="1"/>
  <c r="B210" i="3"/>
  <c r="B209" i="3"/>
  <c r="B208" i="3"/>
  <c r="B207" i="3"/>
  <c r="F221" i="3"/>
  <c r="C212" i="3" l="1"/>
  <c r="E193" i="3" l="1"/>
  <c r="B211" i="3"/>
  <c r="B220" i="3" s="1"/>
  <c r="C208" i="3" l="1"/>
  <c r="C209" i="3"/>
  <c r="C207" i="3"/>
  <c r="C210" i="3"/>
  <c r="C211" i="3" l="1"/>
  <c r="F197" i="3" l="1"/>
  <c r="B225" i="3" s="1"/>
  <c r="E191" i="3"/>
  <c r="E189" i="3"/>
  <c r="E187" i="3"/>
  <c r="E185" i="3"/>
  <c r="I183" i="3"/>
  <c r="I182" i="3" s="1"/>
  <c r="M182" i="3" s="1"/>
  <c r="E183" i="3"/>
  <c r="E181" i="3"/>
  <c r="E179" i="3"/>
  <c r="E177" i="3"/>
  <c r="L36" i="1"/>
  <c r="I40" i="1"/>
  <c r="I39" i="1"/>
  <c r="N36" i="1"/>
  <c r="M36" i="1"/>
  <c r="E45" i="1"/>
  <c r="E43" i="1"/>
  <c r="E41" i="1"/>
  <c r="E39" i="1"/>
  <c r="E37" i="1"/>
  <c r="E35" i="1"/>
  <c r="E33" i="1"/>
  <c r="E31" i="1"/>
  <c r="F51" i="1"/>
  <c r="I37" i="1" s="1"/>
  <c r="E47" i="1"/>
  <c r="I186" i="3" l="1"/>
  <c r="D226" i="3"/>
  <c r="E197" i="3"/>
  <c r="E51" i="1"/>
  <c r="J37" i="1" s="1"/>
  <c r="K37" i="1" s="1"/>
  <c r="I36" i="1"/>
  <c r="J183" i="3" l="1"/>
  <c r="J182" i="3" s="1"/>
  <c r="K182" i="3" s="1"/>
  <c r="B224" i="3"/>
  <c r="B226" i="3" s="1"/>
  <c r="B228" i="3" s="1"/>
  <c r="K183" i="3"/>
  <c r="L182" i="3" s="1"/>
  <c r="I187" i="3" s="1"/>
  <c r="J36" i="1"/>
  <c r="K36" i="1"/>
  <c r="I185" i="3" l="1"/>
  <c r="I41" i="1"/>
  <c r="G28" i="1" l="1"/>
  <c r="H28" i="1" s="1"/>
  <c r="F28" i="1"/>
  <c r="G27" i="1"/>
  <c r="H27" i="1" s="1"/>
  <c r="F27" i="1"/>
  <c r="G26" i="1"/>
  <c r="H26" i="1" s="1"/>
  <c r="F26" i="1"/>
  <c r="G25" i="1"/>
  <c r="H25" i="1" s="1"/>
  <c r="F25" i="1"/>
  <c r="G24" i="1"/>
  <c r="H24" i="1" s="1"/>
  <c r="F24" i="1"/>
  <c r="G23" i="1"/>
  <c r="H23" i="1" s="1"/>
  <c r="F23" i="1"/>
  <c r="G22" i="1"/>
  <c r="H22" i="1" s="1"/>
  <c r="F22" i="1"/>
  <c r="G21" i="1"/>
  <c r="H21" i="1" s="1"/>
  <c r="F21" i="1"/>
  <c r="J420" i="3"/>
  <c r="I420" i="3"/>
  <c r="J419" i="3"/>
  <c r="I419" i="3"/>
  <c r="J411" i="3"/>
  <c r="I411" i="3"/>
  <c r="J401" i="3"/>
  <c r="J410" i="3"/>
  <c r="I410" i="3"/>
  <c r="J402" i="3"/>
  <c r="I402" i="3"/>
  <c r="I401" i="3"/>
  <c r="G365" i="3"/>
  <c r="G364" i="3"/>
  <c r="G377" i="3"/>
  <c r="G376" i="3"/>
  <c r="G371" i="3"/>
  <c r="G370" i="3"/>
  <c r="B330" i="3"/>
  <c r="B347" i="3"/>
  <c r="B329" i="3"/>
  <c r="B348" i="3"/>
  <c r="B346" i="3"/>
  <c r="B292" i="3"/>
  <c r="B291" i="3"/>
  <c r="B290" i="3"/>
  <c r="B280" i="3"/>
  <c r="B281" i="3"/>
  <c r="B279" i="3"/>
  <c r="I168" i="3"/>
  <c r="I169" i="3" s="1"/>
  <c r="I167" i="3"/>
  <c r="C57" i="3"/>
  <c r="D57" i="3"/>
  <c r="E57" i="3"/>
  <c r="F57" i="3"/>
  <c r="K420" i="3" l="1"/>
  <c r="K401" i="3"/>
  <c r="K411" i="3"/>
  <c r="K410" i="3"/>
  <c r="K419" i="3"/>
  <c r="K402" i="3"/>
  <c r="G378" i="3"/>
  <c r="G372" i="3"/>
  <c r="G366" i="3"/>
  <c r="K412" i="3" l="1"/>
  <c r="K403" i="3"/>
  <c r="K421" i="3"/>
  <c r="I147" i="3" l="1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28" i="3"/>
  <c r="B123" i="3"/>
  <c r="L85" i="3" l="1"/>
  <c r="K85" i="3"/>
  <c r="L84" i="3"/>
  <c r="K84" i="3"/>
  <c r="L83" i="3"/>
  <c r="K83" i="3"/>
  <c r="G98" i="3"/>
  <c r="F98" i="3"/>
  <c r="E98" i="3"/>
  <c r="D98" i="3"/>
  <c r="G97" i="3"/>
  <c r="F97" i="3"/>
  <c r="E97" i="3"/>
  <c r="D97" i="3"/>
  <c r="G96" i="3"/>
  <c r="F96" i="3"/>
  <c r="E96" i="3"/>
  <c r="D96" i="3"/>
  <c r="G95" i="3"/>
  <c r="F95" i="3"/>
  <c r="E95" i="3"/>
  <c r="D95" i="3"/>
  <c r="G94" i="3"/>
  <c r="F94" i="3"/>
  <c r="E94" i="3"/>
  <c r="D94" i="3"/>
  <c r="G93" i="3"/>
  <c r="F93" i="3"/>
  <c r="E93" i="3"/>
  <c r="D93" i="3"/>
  <c r="G92" i="3"/>
  <c r="F92" i="3"/>
  <c r="E92" i="3"/>
  <c r="D92" i="3"/>
  <c r="G91" i="3"/>
  <c r="F91" i="3"/>
  <c r="E91" i="3"/>
  <c r="D91" i="3"/>
  <c r="G90" i="3"/>
  <c r="F90" i="3"/>
  <c r="E90" i="3"/>
  <c r="D90" i="3"/>
  <c r="G89" i="3"/>
  <c r="F89" i="3"/>
  <c r="E89" i="3"/>
  <c r="D89" i="3"/>
  <c r="G88" i="3"/>
  <c r="F88" i="3"/>
  <c r="E88" i="3"/>
  <c r="D88" i="3"/>
  <c r="G87" i="3"/>
  <c r="F87" i="3"/>
  <c r="E87" i="3"/>
  <c r="D87" i="3"/>
  <c r="G86" i="3"/>
  <c r="F86" i="3"/>
  <c r="E86" i="3"/>
  <c r="D86" i="3"/>
  <c r="G85" i="3"/>
  <c r="F85" i="3"/>
  <c r="E85" i="3"/>
  <c r="D85" i="3"/>
  <c r="G84" i="3"/>
  <c r="F84" i="3"/>
  <c r="E84" i="3"/>
  <c r="D84" i="3"/>
  <c r="G83" i="3"/>
  <c r="F83" i="3"/>
  <c r="E83" i="3"/>
  <c r="D83" i="3"/>
  <c r="R4" i="1" l="1"/>
  <c r="Q4" i="1"/>
  <c r="R3" i="1"/>
  <c r="Q3" i="1"/>
  <c r="R2" i="1"/>
  <c r="Q2" i="1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41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42" i="3"/>
  <c r="G41" i="3"/>
  <c r="C58" i="3" l="1" a="1"/>
  <c r="C58" i="3" s="1"/>
  <c r="K61" i="3" l="1"/>
  <c r="M64" i="3"/>
  <c r="D58" i="3"/>
  <c r="P64" i="3"/>
  <c r="N59" i="3"/>
  <c r="I60" i="3"/>
  <c r="D62" i="3"/>
  <c r="K63" i="3"/>
  <c r="Q58" i="3"/>
  <c r="N65" i="3"/>
  <c r="I64" i="3"/>
  <c r="E58" i="3"/>
  <c r="L58" i="3"/>
  <c r="Q62" i="3"/>
  <c r="O61" i="3"/>
  <c r="J59" i="3"/>
  <c r="F63" i="3"/>
  <c r="L61" i="3"/>
  <c r="Q65" i="3"/>
  <c r="O65" i="3"/>
  <c r="J64" i="3"/>
  <c r="F64" i="3"/>
  <c r="L62" i="3"/>
  <c r="D63" i="3"/>
  <c r="P59" i="3"/>
  <c r="K60" i="3"/>
  <c r="F65" i="3"/>
  <c r="L65" i="3"/>
  <c r="E59" i="3"/>
  <c r="P63" i="3"/>
  <c r="N60" i="3"/>
  <c r="G59" i="3"/>
  <c r="M58" i="3"/>
  <c r="E62" i="3"/>
  <c r="Q60" i="3"/>
  <c r="N64" i="3"/>
  <c r="G61" i="3"/>
  <c r="M61" i="3"/>
  <c r="E64" i="3"/>
  <c r="Q64" i="3"/>
  <c r="O60" i="3"/>
  <c r="C65" i="3"/>
  <c r="P61" i="3"/>
  <c r="H65" i="3"/>
  <c r="K62" i="3"/>
  <c r="G63" i="3"/>
  <c r="M62" i="3"/>
  <c r="G58" i="3"/>
  <c r="R60" i="3"/>
  <c r="P62" i="3"/>
  <c r="C59" i="3"/>
  <c r="G65" i="3"/>
  <c r="O58" i="3"/>
  <c r="G60" i="3"/>
  <c r="R62" i="3"/>
  <c r="P65" i="3"/>
  <c r="C60" i="3"/>
  <c r="I58" i="3"/>
  <c r="O62" i="3"/>
  <c r="G62" i="3"/>
  <c r="H60" i="3"/>
  <c r="Q61" i="3"/>
  <c r="C61" i="3"/>
  <c r="I61" i="3"/>
  <c r="O63" i="3"/>
  <c r="G64" i="3"/>
  <c r="H61" i="3"/>
  <c r="Q63" i="3"/>
  <c r="C62" i="3"/>
  <c r="I62" i="3"/>
  <c r="O64" i="3"/>
  <c r="I59" i="3"/>
  <c r="H62" i="3"/>
  <c r="R59" i="3"/>
  <c r="C63" i="3"/>
  <c r="I63" i="3"/>
  <c r="P58" i="3"/>
  <c r="J60" i="3"/>
  <c r="H63" i="3"/>
  <c r="D59" i="3"/>
  <c r="C64" i="3"/>
  <c r="K58" i="3"/>
  <c r="P60" i="3"/>
  <c r="J65" i="3"/>
  <c r="H64" i="3"/>
  <c r="D64" i="3"/>
  <c r="R64" i="3"/>
  <c r="F58" i="3"/>
  <c r="I65" i="3"/>
  <c r="M65" i="3"/>
  <c r="R58" i="3"/>
  <c r="K59" i="3"/>
  <c r="D61" i="3"/>
  <c r="K64" i="3"/>
  <c r="E61" i="3"/>
  <c r="F59" i="3"/>
  <c r="J58" i="3"/>
  <c r="N58" i="3"/>
  <c r="R61" i="3"/>
  <c r="K65" i="3"/>
  <c r="D65" i="3"/>
  <c r="L59" i="3"/>
  <c r="O59" i="3"/>
  <c r="F60" i="3"/>
  <c r="J61" i="3"/>
  <c r="N61" i="3"/>
  <c r="R63" i="3"/>
  <c r="L60" i="3"/>
  <c r="E63" i="3"/>
  <c r="L64" i="3"/>
  <c r="E60" i="3"/>
  <c r="F61" i="3"/>
  <c r="J62" i="3"/>
  <c r="N62" i="3"/>
  <c r="R65" i="3"/>
  <c r="L63" i="3"/>
  <c r="H58" i="3"/>
  <c r="M59" i="3"/>
  <c r="E65" i="3"/>
  <c r="F62" i="3"/>
  <c r="J63" i="3"/>
  <c r="N63" i="3"/>
  <c r="D60" i="3"/>
  <c r="M60" i="3"/>
  <c r="H59" i="3"/>
  <c r="M63" i="3"/>
  <c r="Q59" i="3"/>
  <c r="Q4" i="3"/>
  <c r="Q3" i="3"/>
  <c r="Q2" i="3"/>
  <c r="P4" i="3"/>
  <c r="P3" i="3"/>
  <c r="P2" i="3"/>
  <c r="C67" i="3" l="1" a="1"/>
  <c r="C69" i="3" s="1"/>
  <c r="F69" i="3" s="1"/>
  <c r="I69" i="3" s="1"/>
  <c r="C67" i="3" l="1"/>
  <c r="C70" i="3"/>
  <c r="F70" i="3" s="1"/>
  <c r="I70" i="3" s="1"/>
  <c r="C74" i="3"/>
  <c r="F74" i="3" s="1"/>
  <c r="I74" i="3" s="1"/>
  <c r="C71" i="3"/>
  <c r="F71" i="3" s="1"/>
  <c r="I71" i="3" s="1"/>
  <c r="C72" i="3"/>
  <c r="F72" i="3" s="1"/>
  <c r="I72" i="3" s="1"/>
  <c r="C73" i="3"/>
  <c r="F73" i="3" s="1"/>
  <c r="I73" i="3" s="1"/>
  <c r="C68" i="3"/>
  <c r="F68" i="3" s="1"/>
  <c r="I68" i="3" s="1"/>
  <c r="F67" i="3" l="1"/>
  <c r="I67" i="3" s="1"/>
</calcChain>
</file>

<file path=xl/comments1.xml><?xml version="1.0" encoding="utf-8"?>
<comments xmlns="http://schemas.openxmlformats.org/spreadsheetml/2006/main">
  <authors>
    <author>Nagyová Nikolett</author>
  </authors>
  <commentList>
    <comment ref="S86" authorId="0" shapeId="0">
      <text>
        <r>
          <rPr>
            <b/>
            <sz val="9"/>
            <color indexed="81"/>
            <rFont val="Tahoma"/>
            <family val="2"/>
            <charset val="238"/>
          </rPr>
          <t>Nagyová Nikolett:</t>
        </r>
        <r>
          <rPr>
            <sz val="9"/>
            <color indexed="81"/>
            <rFont val="Tahoma"/>
            <family val="2"/>
            <charset val="238"/>
          </rPr>
          <t xml:space="preserve">
p&lt;0.05 - signifikantna</t>
        </r>
      </text>
    </comment>
  </commentList>
</comments>
</file>

<file path=xl/sharedStrings.xml><?xml version="1.0" encoding="utf-8"?>
<sst xmlns="http://schemas.openxmlformats.org/spreadsheetml/2006/main" count="686" uniqueCount="281">
  <si>
    <t>Y</t>
  </si>
  <si>
    <t>Bola skúmaná závislosť 3 faktorov pri pečení sušienky "cookies": teplota v °C, množstvo cukru v gramoch a množstvo masla v gramoch.</t>
  </si>
  <si>
    <t>Úrovne merania:</t>
  </si>
  <si>
    <t>K_Teplota:</t>
  </si>
  <si>
    <t>L_Množstvo cukru:</t>
  </si>
  <si>
    <t>M_Množstvo masla:</t>
  </si>
  <si>
    <t>A1</t>
  </si>
  <si>
    <t>B1</t>
  </si>
  <si>
    <t>C1</t>
  </si>
  <si>
    <t>D1</t>
  </si>
  <si>
    <t>E1</t>
  </si>
  <si>
    <t>F1</t>
  </si>
  <si>
    <t>G1</t>
  </si>
  <si>
    <t>H1</t>
  </si>
  <si>
    <t>A2</t>
  </si>
  <si>
    <t>B2</t>
  </si>
  <si>
    <t>C2</t>
  </si>
  <si>
    <t>D2</t>
  </si>
  <si>
    <t>E2</t>
  </si>
  <si>
    <t>F2</t>
  </si>
  <si>
    <t>G2</t>
  </si>
  <si>
    <t>H2</t>
  </si>
  <si>
    <t>K_Teplota</t>
  </si>
  <si>
    <t>L_Množstvo cukru</t>
  </si>
  <si>
    <t>M_Množstvo masla</t>
  </si>
  <si>
    <t>P.č.</t>
  </si>
  <si>
    <t>1. CPLOT</t>
  </si>
  <si>
    <t>2. Metóda najmenších štvorcov</t>
  </si>
  <si>
    <t>t1</t>
  </si>
  <si>
    <t>t2</t>
  </si>
  <si>
    <t>t3</t>
  </si>
  <si>
    <t>x1</t>
  </si>
  <si>
    <t>x2</t>
  </si>
  <si>
    <t>x3</t>
  </si>
  <si>
    <t>s</t>
  </si>
  <si>
    <t>lambda</t>
  </si>
  <si>
    <t>X=</t>
  </si>
  <si>
    <t>b0</t>
  </si>
  <si>
    <t>b1</t>
  </si>
  <si>
    <t>b2</t>
  </si>
  <si>
    <t>t1*t2</t>
  </si>
  <si>
    <t>t1*t3</t>
  </si>
  <si>
    <t>t2*t3</t>
  </si>
  <si>
    <t>t1*t2*t3</t>
  </si>
  <si>
    <t>b3</t>
  </si>
  <si>
    <t>b12</t>
  </si>
  <si>
    <t>b13</t>
  </si>
  <si>
    <t>b23</t>
  </si>
  <si>
    <t>b123</t>
  </si>
  <si>
    <t>Y=</t>
  </si>
  <si>
    <t>16x1</t>
  </si>
  <si>
    <t>XT=</t>
  </si>
  <si>
    <t>16x8</t>
  </si>
  <si>
    <t>XT*Y=</t>
  </si>
  <si>
    <t>8x1</t>
  </si>
  <si>
    <t>b=</t>
  </si>
  <si>
    <t>b0=</t>
  </si>
  <si>
    <t>b1=</t>
  </si>
  <si>
    <t>b2=</t>
  </si>
  <si>
    <t>b3=</t>
  </si>
  <si>
    <t>b12=</t>
  </si>
  <si>
    <t>b23=</t>
  </si>
  <si>
    <t>b13=</t>
  </si>
  <si>
    <t>b123=</t>
  </si>
  <si>
    <t>3.  Štatistická významnosť</t>
  </si>
  <si>
    <t>K patri &lt;180;190&gt;</t>
  </si>
  <si>
    <t>L patri &lt;24;40&gt;</t>
  </si>
  <si>
    <t>M patri &lt;38;50&gt;</t>
  </si>
  <si>
    <t>je teplota v °C</t>
  </si>
  <si>
    <t>je množstvo cukru v g.</t>
  </si>
  <si>
    <t>je množstvo masla v g.</t>
  </si>
  <si>
    <t>Yi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</si>
  <si>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</si>
  <si>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</si>
  <si>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</si>
  <si>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</si>
  <si>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</si>
  <si>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</si>
  <si>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</si>
  <si>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</si>
  <si>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</si>
  <si>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</si>
  <si>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</si>
  <si>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</si>
  <si>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</si>
  <si>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</si>
  <si>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</si>
  <si>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</si>
  <si>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</si>
  <si>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</si>
  <si>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</si>
  <si>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</si>
  <si>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</si>
  <si>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</si>
  <si>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</si>
  <si>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</si>
  <si>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RESIDUAL OUTPUT</t>
  </si>
  <si>
    <t>Observation</t>
  </si>
  <si>
    <t>Predicted Yi</t>
  </si>
  <si>
    <t>Residuals</t>
  </si>
  <si>
    <t>+</t>
  </si>
  <si>
    <t>Na hladine výnamnosti 0.05 je možné vylúčiť množstvo cukru a všetky interakcie s týmto faktorom</t>
  </si>
  <si>
    <t>4. Redukovaná, bodový odhad regresnej priamky</t>
  </si>
  <si>
    <t>5. Rovnica v nekódovaných hodnotách</t>
  </si>
  <si>
    <t>x1*x3</t>
  </si>
  <si>
    <t>index determinácie určuje kvalitu modelu: 54.28% variability závislej premennej vieme vysvetliť lineárnou závislosťou od variability nezávislých premenných; závislá premenná je chuť, nezávislé premenné sú množstvo masla, teplota pečenia a kombinácia týchto dvoch faktorov.</t>
  </si>
  <si>
    <t>6. Charakteristika redukovaného modelu pomocou index determinácie</t>
  </si>
  <si>
    <t xml:space="preserve">Pôvodný model: </t>
  </si>
  <si>
    <t>Redukovaný model:</t>
  </si>
  <si>
    <t>7. Porovnanie pôvodného a redukovaného modelu - upravený index determinácie</t>
  </si>
  <si>
    <t>pokles hodnoty naznačuje, že vylúčené faktory čiastočne prispievali k vysvetleniu variability odozvy, ale napriek tomu považujeme redukovaný model za vhodnejší na ďalšie použitie, lebo je stabilnejšie.</t>
  </si>
  <si>
    <t>8. Kvalita získaného modelu</t>
  </si>
  <si>
    <t>9. F-test</t>
  </si>
  <si>
    <t>12. Reziduá</t>
  </si>
  <si>
    <t>Na základe analyzovaných grafoch je možné konstatovať:</t>
  </si>
  <si>
    <t>1, rozptyl chýb je konštantný</t>
  </si>
  <si>
    <t>3, lineárny model je pre popis dát vhodný</t>
  </si>
  <si>
    <t>H0: no LOF</t>
  </si>
  <si>
    <t>H1: LOF</t>
  </si>
  <si>
    <t>Lack of Fit</t>
  </si>
  <si>
    <t>Pure Error</t>
  </si>
  <si>
    <t>Y1</t>
  </si>
  <si>
    <t>Y2</t>
  </si>
  <si>
    <t>Y priemer</t>
  </si>
  <si>
    <t>(Y1-Y2)^2</t>
  </si>
  <si>
    <t>Pure Error: (Y1-Y2)^2/2</t>
  </si>
  <si>
    <t>Deg. of Freed.</t>
  </si>
  <si>
    <t>Ho: No LOF &gt;&lt; H1: LOF</t>
  </si>
  <si>
    <t>F=</t>
  </si>
  <si>
    <t>W=(</t>
  </si>
  <si>
    <t>; nekonečno)</t>
  </si>
  <si>
    <t>H0: No LOF</t>
  </si>
  <si>
    <t>F krit</t>
  </si>
  <si>
    <t>F nepatrí do W</t>
  </si>
  <si>
    <t>p=</t>
  </si>
  <si>
    <t>&gt;</t>
  </si>
  <si>
    <t>0.05=alfa</t>
  </si>
  <si>
    <t>p&gt;alfa</t>
  </si>
  <si>
    <t>nezamietam</t>
  </si>
  <si>
    <t>zamietam</t>
  </si>
  <si>
    <t>&gt;&gt;&gt;</t>
  </si>
  <si>
    <t>b1t1</t>
  </si>
  <si>
    <t>b3t3</t>
  </si>
  <si>
    <t>b13t13</t>
  </si>
  <si>
    <t>0.406*t1</t>
  </si>
  <si>
    <t>0.594*t3</t>
  </si>
  <si>
    <t>0.719*t13</t>
  </si>
  <si>
    <t>(-0.973*x1)</t>
  </si>
  <si>
    <t>(-4.333*x3)</t>
  </si>
  <si>
    <t>0.024*x1x3</t>
  </si>
  <si>
    <t>predikovaný R^2:</t>
  </si>
  <si>
    <t>určuje ako presne vie model predikovať správnu hodnotu po odstránení ostatných nepotrebných faktorov zo súboru dát.</t>
  </si>
  <si>
    <t>Nízká hodnota je pravdepodobne spôspbené subjektívnym hodnotením chuti.</t>
  </si>
  <si>
    <t>8x16</t>
  </si>
  <si>
    <t>10. Lack of Fit</t>
  </si>
  <si>
    <t>&lt;</t>
  </si>
  <si>
    <t>H0: regresný model nie je štatisticky signifikantný, všetky koeficienty sú nulové</t>
  </si>
  <si>
    <t>H1: regresný model je štatisticky signifikantný, aspoň jeden z koeficientov je nenulový</t>
  </si>
  <si>
    <t>F kv 3,12(0.95)=</t>
  </si>
  <si>
    <t>F0 patrí do W</t>
  </si>
  <si>
    <t>Na hladine významnosti 0.05 je možné konštatovať, že regresný model je štatisticky významný</t>
  </si>
  <si>
    <t>alfa=0.05</t>
  </si>
  <si>
    <t>H0: množstvo masla nemá štatisticky významný vplyv na odozvu &gt;&lt; H1: množstvo masla má štatisticky významný vplyv na odozvu</t>
  </si>
  <si>
    <t>patri do W</t>
  </si>
  <si>
    <t>p(b1)=</t>
  </si>
  <si>
    <t>&lt; 0,05=alfa</t>
  </si>
  <si>
    <r>
      <t xml:space="preserve">H0: b3=0 &gt;&lt; H1: b3 </t>
    </r>
    <r>
      <rPr>
        <sz val="11"/>
        <color theme="1"/>
        <rFont val="Calibri"/>
        <family val="2"/>
        <charset val="238"/>
      </rPr>
      <t>≠</t>
    </r>
    <r>
      <rPr>
        <sz val="7.8"/>
        <color theme="1"/>
        <rFont val="Calibri"/>
        <family val="2"/>
      </rPr>
      <t>0</t>
    </r>
  </si>
  <si>
    <r>
      <t xml:space="preserve">H0: b1=0 &gt;&lt; H1: b1 </t>
    </r>
    <r>
      <rPr>
        <sz val="11"/>
        <color theme="1"/>
        <rFont val="Calibri"/>
        <family val="2"/>
        <charset val="238"/>
      </rPr>
      <t>≠</t>
    </r>
    <r>
      <rPr>
        <sz val="7.8"/>
        <color theme="1"/>
        <rFont val="Calibri"/>
        <family val="2"/>
      </rPr>
      <t>0</t>
    </r>
  </si>
  <si>
    <t>H0: b3=0</t>
  </si>
  <si>
    <t>H1: b3 ≠0</t>
  </si>
  <si>
    <t>nepatri do W</t>
  </si>
  <si>
    <t>H0: teplota nemá štatisticky významný vplyv na regresnú funkciu &gt;&lt; H1: teplota má štatisticky významný vplyv na regresnú funkciu</t>
  </si>
  <si>
    <t>Na hladine významnosti 0.05 je možné konštatovať, že teplota nemá štatistický vplyv na regresnú funkciu</t>
  </si>
  <si>
    <t>Na hladine významnosti 0.05 je možné konštatovať, že množstvo masla má štatistický vplyv na regresnú funkciu</t>
  </si>
  <si>
    <t>p(b3)=</t>
  </si>
  <si>
    <t>&gt; 0,05=alfa</t>
  </si>
  <si>
    <t>H0: b1=0</t>
  </si>
  <si>
    <t>H1: b1 ≠0</t>
  </si>
  <si>
    <r>
      <t xml:space="preserve">H0: b1*b3=0 &gt;&lt; H1: b1*b3 </t>
    </r>
    <r>
      <rPr>
        <sz val="11"/>
        <color theme="1"/>
        <rFont val="Calibri"/>
        <family val="2"/>
        <charset val="238"/>
      </rPr>
      <t>≠</t>
    </r>
    <r>
      <rPr>
        <sz val="7.8"/>
        <color theme="1"/>
        <rFont val="Calibri"/>
        <family val="2"/>
      </rPr>
      <t>0</t>
    </r>
  </si>
  <si>
    <t>H0: b1*b3=0</t>
  </si>
  <si>
    <t>H1: b1*b3 ≠0</t>
  </si>
  <si>
    <t>Na hladine významnosti 0.05 je možné konštatovať, že spoločný vplyv faktorov má štatistický vplyv na regresnú funkciu</t>
  </si>
  <si>
    <t>13. Samostatný vpylv vybraného faktoru - t-test</t>
  </si>
  <si>
    <t>t0(b1)=</t>
  </si>
  <si>
    <t>tkv12(0.975)=</t>
  </si>
  <si>
    <t>t0(b3)=</t>
  </si>
  <si>
    <t>t0(b1*b3)=</t>
  </si>
  <si>
    <t>F=(t0^2)=</t>
  </si>
  <si>
    <t>Fkrit=</t>
  </si>
  <si>
    <t>14. Samostatný vpylv vybraného faktoru - f-test</t>
  </si>
  <si>
    <t>15. Vplyv interakcie na hodnotu regresnej funkcie</t>
  </si>
  <si>
    <t>p(b1*b3)=</t>
  </si>
  <si>
    <t>16. Grafy hlavných efektov</t>
  </si>
  <si>
    <t>ef(A)=</t>
  </si>
  <si>
    <t>ef(B)=</t>
  </si>
  <si>
    <t>ef(C)=</t>
  </si>
  <si>
    <t>hlavny efekt faktora K_ Teplota</t>
  </si>
  <si>
    <t>hlavny efekt faktora L_Množstvo cukru</t>
  </si>
  <si>
    <t>hlavny efekt faktora M_Množstvo masla</t>
  </si>
  <si>
    <t>17. Graf efektov interakcií</t>
  </si>
  <si>
    <t>ef(AC)=</t>
  </si>
  <si>
    <t>ef(AB)=</t>
  </si>
  <si>
    <t>ef(BC)=</t>
  </si>
  <si>
    <t>efekt interakcie faktora K a M - pocitame efekt faktora M pri konstantnej urovni faktora K alebo naopak</t>
  </si>
  <si>
    <t>efekt interakcie faktora K a L - pocitame efekt faktora L pri konstantnej urovni faktora K alebo naopak</t>
  </si>
  <si>
    <t>K</t>
  </si>
  <si>
    <t>L</t>
  </si>
  <si>
    <t>M</t>
  </si>
  <si>
    <t>efekt interakcie faktora L a M - pocitame efekt faktora M pri konstantnej urovni faktora L alebo naopak</t>
  </si>
  <si>
    <t>yi</t>
  </si>
  <si>
    <t xml:space="preserve"> </t>
  </si>
  <si>
    <t>PE</t>
  </si>
  <si>
    <t>dF pre PE</t>
  </si>
  <si>
    <t>p &lt; alfa</t>
  </si>
  <si>
    <t>11. Testovanie krivosti</t>
  </si>
  <si>
    <t>H0: suma b jj=0 (nie je  potrebny kvadraticky model)</t>
  </si>
  <si>
    <r>
      <t>H1: suma b jj</t>
    </r>
    <r>
      <rPr>
        <sz val="11"/>
        <color theme="1"/>
        <rFont val="Calibri"/>
        <family val="2"/>
        <charset val="238"/>
      </rPr>
      <t>≠</t>
    </r>
    <r>
      <rPr>
        <sz val="11"/>
        <color theme="1"/>
        <rFont val="Calibri"/>
        <family val="2"/>
        <scheme val="minor"/>
      </rPr>
      <t>0 (je  potrebny kvadraticky model)</t>
    </r>
  </si>
  <si>
    <r>
      <t>Ho: suma b jj=0 &gt;&lt; H1: suma b jj</t>
    </r>
    <r>
      <rPr>
        <sz val="11"/>
        <color theme="1"/>
        <rFont val="Calibri"/>
        <family val="2"/>
        <charset val="238"/>
      </rPr>
      <t>≠</t>
    </r>
    <r>
      <rPr>
        <sz val="9.35"/>
        <color theme="1"/>
        <rFont val="Calibri"/>
        <family val="2"/>
      </rPr>
      <t>0</t>
    </r>
  </si>
  <si>
    <t>p &gt; alfa</t>
  </si>
  <si>
    <r>
      <t xml:space="preserve">Na hladine vyznamnosti 0.05 je možné konštatovať, že lineárny model </t>
    </r>
    <r>
      <rPr>
        <b/>
        <sz val="11"/>
        <color rgb="FFFF0000"/>
        <rFont val="Calibri"/>
        <family val="2"/>
        <charset val="238"/>
        <scheme val="minor"/>
      </rPr>
      <t xml:space="preserve">nie </t>
    </r>
    <r>
      <rPr>
        <b/>
        <sz val="11"/>
        <color rgb="FFFF0000"/>
        <rFont val="Calibri"/>
        <family val="2"/>
        <scheme val="minor"/>
      </rPr>
      <t>je</t>
    </r>
    <r>
      <rPr>
        <sz val="11"/>
        <color rgb="FFFF0000"/>
        <rFont val="Calibri"/>
        <family val="2"/>
        <scheme val="minor"/>
      </rPr>
      <t xml:space="preserve"> nedostatočný.</t>
    </r>
  </si>
  <si>
    <t>F0=</t>
  </si>
  <si>
    <t>central point</t>
  </si>
  <si>
    <t>factorial points</t>
  </si>
  <si>
    <t>namerane hodnoty:</t>
  </si>
  <si>
    <t>y priem</t>
  </si>
  <si>
    <t>yC priem</t>
  </si>
  <si>
    <t>nF=</t>
  </si>
  <si>
    <t>nC=</t>
  </si>
  <si>
    <t>SSCPQ=</t>
  </si>
  <si>
    <t>PE=</t>
  </si>
  <si>
    <t>dfPE=</t>
  </si>
  <si>
    <t xml:space="preserve"> =F1,11(0,95)</t>
  </si>
  <si>
    <t>F0 nepatrí do W</t>
  </si>
  <si>
    <t>Na hladine významnosti 0.05 je možno prijať tvrdenie, že je potrebné do regresneho modelu zaraďovať kvadratické členy, potrebujeme úplný kvadratický model.</t>
  </si>
  <si>
    <t>Rozdiel medzi výsledkami testov 10. a 11. úlohy sú pravdepodobne spôsobený subjektívnym charakterom hodnotenia chuti. Hodnotenia nie sú konzistentné, a preto zvyšuje Pure Error.</t>
  </si>
  <si>
    <t>18. Predikcia</t>
  </si>
  <si>
    <t>H0: No LOF &gt;&lt; H1: LOF</t>
  </si>
  <si>
    <t>*tabulka je upravená tak, aby boli jednotlivé opakovania pod sebou pre lahsiu pracu</t>
  </si>
  <si>
    <t>*t1+</t>
  </si>
  <si>
    <t>*x1+</t>
  </si>
  <si>
    <t>*t3+</t>
  </si>
  <si>
    <t>*x3+</t>
  </si>
  <si>
    <t>*t13</t>
  </si>
  <si>
    <t>*x1x3</t>
  </si>
  <si>
    <t>x1=</t>
  </si>
  <si>
    <t>x3=</t>
  </si>
  <si>
    <t>→</t>
  </si>
  <si>
    <t>t1=</t>
  </si>
  <si>
    <t>t3=</t>
  </si>
  <si>
    <t>yLt(t1,t3)=</t>
  </si>
  <si>
    <t>yL(x1,x3)=</t>
  </si>
  <si>
    <t>yLt(t1,3)=</t>
  </si>
  <si>
    <t>Výsledky vyšli rovnako, čo znamená, že rovnice boli presne napísané.</t>
  </si>
  <si>
    <t>V Minitabe výsledky boli také isté.</t>
  </si>
  <si>
    <t>Pri 185 stupňoch celzia a 44 g masla predikovaná hodnota chuti je</t>
  </si>
  <si>
    <t>20. Požadovaná odozva</t>
  </si>
  <si>
    <t>Y model.=</t>
  </si>
  <si>
    <t>SOLVER:</t>
  </si>
  <si>
    <t>požadovaná odozva bola 5</t>
  </si>
  <si>
    <t>Podľa výpočtu sme zistili, že aby hodnotenia chuti bola 5, potrebujeme teplotu nastaviť na 186.36 stupňoch celzia a pridať 45.1 g masla.</t>
  </si>
  <si>
    <t>21. MINITAB</t>
  </si>
  <si>
    <t>Všetky výpočty z Minitabu sú na ďalšom sheet-e.</t>
  </si>
  <si>
    <t>Predikovaný R^2 je výrazne nízka. To znamená, že schopnosť modelu presne predikovať výsledky pre nové pozorovania je obmedzená.</t>
  </si>
  <si>
    <t>Táto hodnota by mala byť vyššia ako predošlá.</t>
  </si>
  <si>
    <t>2, v dátach nie sú prítomné žiadne outliers, ktoré by skresľovali model</t>
  </si>
  <si>
    <t>Všetky tri grafy vykazujú rastúci trend, čo znamená, že so zvýšením jednotlivých veličín hodnotenie zlepšovalo.</t>
  </si>
  <si>
    <t>Najstrmsí rastúci trend vykazuje faktor M, množstvo masla, a to znamená, že najväčsí vplyv na hodnotenie chuti malo množstvo masla.</t>
  </si>
  <si>
    <t>Najmenší vplyv má množstvo cukru - na grafe je viditeľné, že čiara je plochejšia ako ostatné dve. Vylúčenie tohto faktora bolo správne.</t>
  </si>
  <si>
    <t xml:space="preserve">Tieto faktory tiež nemajú spoločný vplyv na chuť. </t>
  </si>
  <si>
    <t>Priamky majú tendenciu sa krížiť.</t>
  </si>
  <si>
    <t>Tieto veličiny nemajú spoločný vplyv na chuť, alebo len veľmi malý.</t>
  </si>
  <si>
    <t>Zvýšenie teploty má pozitívny efekt najmä vtedy, keď je v ceste veľa masla.</t>
  </si>
  <si>
    <t>Tieto faktory majú spoločný vplyv na chuť, je medzi nimi silná interakcia.</t>
  </si>
  <si>
    <t>Nie je medzi nimi interakcia, alebo je veľmi malá, skoro nevýznamná.</t>
  </si>
  <si>
    <t>Minitab tiež vylúčil fakto L_Množstvo cukru.</t>
  </si>
  <si>
    <t>Regresné priamky zhodujú v obidvoch prípadoch.</t>
  </si>
  <si>
    <t>Grafy hlavných efektov boli podobné, ukazovali ten istý výsledok - maslo má najväčší vplyv.</t>
  </si>
  <si>
    <t>Všetky číselné hodnoty zhodujú - regresné koeficienty, P-hodnoty, F-hodnoty, predikcia.</t>
  </si>
  <si>
    <t>Experiment bol vykonaný 2x.Hodnotila som chuť na skále 1-10.</t>
  </si>
  <si>
    <t>Na analýzu bol zvolený úplný faktoriálny plán 2^3 s replikáciami a pridanými stredovými bodmi.</t>
  </si>
  <si>
    <t>Množstvo ingrediencií bolo upravené kvôli tomu, aby nebolo pripravené a následne vyhodené obrovské množstvo sušienok.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</si>
</sst>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charset val="238"/>
    </font>
    <font>
      <sz val="7.8"/>
      <color theme="1"/>
      <name val="Calibri"/>
      <family val="2"/>
    </font>
    <font>
      <sz val="9.35"/>
      <color theme="1"/>
      <name val="Calibri"/>
      <family val="2"/>
    </font>
    <font>
      <b/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1"/>
      <name val="Consolas"/>
      <family val="3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01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/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/>
    <xf numFmtId="0" fontId="0" fillId="0" borderId="12" xfId="0" applyBorder="1" applyAlignment="1">
      <alignment horizontal="center" vertical="center"/>
    </xf>
    <xf numFmtId="0" fontId="0" fillId="0" borderId="12" xfId="0" applyBorder="1"/>
    <xf numFmtId="0" fontId="0" fillId="0" borderId="6" xfId="0" applyBorder="1"/>
    <xf numFmtId="0" fontId="0" fillId="0" borderId="10" xfId="0" applyBorder="1"/>
    <xf numFmtId="0" fontId="0" fillId="0" borderId="4" xfId="0" applyBorder="1"/>
    <xf numFmtId="0" fontId="0" fillId="0" borderId="0" xfId="0" applyAlignment="1">
      <alignment horizontal="right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7" xfId="0" applyBorder="1"/>
    <xf numFmtId="0" fontId="0" fillId="0" borderId="13" xfId="0" applyBorder="1"/>
    <xf numFmtId="0" fontId="0" fillId="0" borderId="8" xfId="0" applyBorder="1"/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/>
    <xf numFmtId="0" fontId="4" fillId="0" borderId="16" xfId="0" applyFont="1" applyBorder="1" applyAlignment="1">
      <alignment horizontal="center"/>
    </xf>
    <xf numFmtId="0" fontId="4" fillId="0" borderId="16" xfId="0" applyFont="1" applyBorder="1" applyAlignment="1">
      <alignment horizontal="centerContinuous"/>
    </xf>
    <xf numFmtId="0" fontId="4" fillId="0" borderId="0" xfId="0" applyFont="1" applyAlignment="1">
      <alignment horizontal="center"/>
    </xf>
    <xf numFmtId="0" fontId="0" fillId="3" borderId="0" xfId="0" applyFill="1"/>
    <xf numFmtId="0" fontId="0" fillId="4" borderId="0" xfId="0" applyFill="1"/>
    <xf numFmtId="0" fontId="0" fillId="4" borderId="15" xfId="0" applyFill="1" applyBorder="1"/>
    <xf numFmtId="11" fontId="0" fillId="3" borderId="0" xfId="0" applyNumberFormat="1" applyFill="1"/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7" xfId="0" applyBorder="1" applyAlignment="1">
      <alignment vertical="center"/>
    </xf>
    <xf numFmtId="0" fontId="0" fillId="2" borderId="0" xfId="0" applyFill="1"/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1" xfId="1" applyBorder="1" applyAlignment="1">
      <alignment horizontal="center"/>
    </xf>
    <xf numFmtId="0" fontId="2" fillId="0" borderId="0" xfId="1" applyAlignment="1">
      <alignment horizontal="center"/>
    </xf>
    <xf numFmtId="0" fontId="2" fillId="0" borderId="0" xfId="1"/>
    <xf numFmtId="0" fontId="8" fillId="0" borderId="0" xfId="1" applyFont="1"/>
    <xf numFmtId="0" fontId="0" fillId="0" borderId="9" xfId="0" applyBorder="1"/>
    <xf numFmtId="0" fontId="0" fillId="0" borderId="5" xfId="0" applyBorder="1"/>
    <xf numFmtId="0" fontId="2" fillId="0" borderId="13" xfId="1" applyBorder="1"/>
    <xf numFmtId="0" fontId="9" fillId="0" borderId="0" xfId="1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2" fillId="0" borderId="17" xfId="1" applyBorder="1" applyAlignment="1">
      <alignment horizontal="center"/>
    </xf>
    <xf numFmtId="0" fontId="2" fillId="0" borderId="12" xfId="1" applyBorder="1"/>
    <xf numFmtId="0" fontId="2" fillId="0" borderId="14" xfId="1" applyBorder="1" applyAlignment="1">
      <alignment horizontal="center"/>
    </xf>
    <xf numFmtId="0" fontId="2" fillId="0" borderId="8" xfId="1" applyBorder="1"/>
    <xf numFmtId="0" fontId="2" fillId="0" borderId="0" xfId="0" applyFont="1" applyAlignment="1">
      <alignment horizont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0" fillId="5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10" fillId="2" borderId="0" xfId="0" applyFont="1" applyFill="1" applyAlignment="1">
      <alignment horizontal="left"/>
    </xf>
    <xf numFmtId="0" fontId="7" fillId="0" borderId="0" xfId="0" applyFont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7" borderId="0" xfId="0" applyFill="1"/>
    <xf numFmtId="0" fontId="0" fillId="0" borderId="0" xfId="0" applyAlignment="1">
      <alignment vertical="center"/>
    </xf>
    <xf numFmtId="0" fontId="0" fillId="0" borderId="2" xfId="0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7" fillId="0" borderId="0" xfId="0" applyFont="1"/>
    <xf numFmtId="0" fontId="10" fillId="0" borderId="0" xfId="0" applyFont="1"/>
    <xf numFmtId="0" fontId="10" fillId="0" borderId="10" xfId="0" applyFont="1" applyBorder="1"/>
    <xf numFmtId="0" fontId="0" fillId="0" borderId="10" xfId="0" applyBorder="1" applyAlignment="1">
      <alignment horizontal="right"/>
    </xf>
    <xf numFmtId="0" fontId="18" fillId="0" borderId="0" xfId="1" applyFont="1" applyAlignment="1">
      <alignment horizontal="left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</cellXfs>
  <cellStyles count="2">
    <cellStyle name="Normal 2" xfId="1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/>
              <a:t>x1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'vypocty - excel'!$C$128:$C$143</c:f>
              <c:numCache>
                <c:formatCode>General</c:formatCode>
                <c:ptCount val="16"/>
                <c:pt idx="0">
                  <c:v>180</c:v>
                </c:pt>
                <c:pt idx="1">
                  <c:v>190</c:v>
                </c:pt>
                <c:pt idx="2">
                  <c:v>180</c:v>
                </c:pt>
                <c:pt idx="3">
                  <c:v>180</c:v>
                </c:pt>
                <c:pt idx="4">
                  <c:v>190</c:v>
                </c:pt>
                <c:pt idx="5">
                  <c:v>180</c:v>
                </c:pt>
                <c:pt idx="6">
                  <c:v>190</c:v>
                </c:pt>
                <c:pt idx="7">
                  <c:v>190</c:v>
                </c:pt>
                <c:pt idx="8">
                  <c:v>180</c:v>
                </c:pt>
                <c:pt idx="9">
                  <c:v>190</c:v>
                </c:pt>
                <c:pt idx="10">
                  <c:v>180</c:v>
                </c:pt>
                <c:pt idx="11">
                  <c:v>180</c:v>
                </c:pt>
                <c:pt idx="12">
                  <c:v>190</c:v>
                </c:pt>
                <c:pt idx="13">
                  <c:v>180</c:v>
                </c:pt>
                <c:pt idx="14">
                  <c:v>190</c:v>
                </c:pt>
                <c:pt idx="15">
                  <c:v>190</c:v>
                </c:pt>
              </c:numCache>
            </c:numRef>
          </c:xVal>
          <c:yVal>
            <c:numRef>
              <c:f>'vypocty - excel'!$C$258:$C$273</c:f>
              <c:numCache>
                <c:formatCode>General</c:formatCode>
                <c:ptCount val="16"/>
                <c:pt idx="0">
                  <c:v>0.5</c:v>
                </c:pt>
                <c:pt idx="1">
                  <c:v>-0.875</c:v>
                </c:pt>
                <c:pt idx="2">
                  <c:v>-0.5</c:v>
                </c:pt>
                <c:pt idx="3">
                  <c:v>-2.2499999999999716</c:v>
                </c:pt>
                <c:pt idx="4">
                  <c:v>0.625</c:v>
                </c:pt>
                <c:pt idx="5">
                  <c:v>0.75000000000002842</c:v>
                </c:pt>
                <c:pt idx="6">
                  <c:v>-0.49999999999997158</c:v>
                </c:pt>
                <c:pt idx="7">
                  <c:v>0.50000000000002842</c:v>
                </c:pt>
                <c:pt idx="8">
                  <c:v>1.5</c:v>
                </c:pt>
                <c:pt idx="9">
                  <c:v>0.125</c:v>
                </c:pt>
                <c:pt idx="10">
                  <c:v>-1.5</c:v>
                </c:pt>
                <c:pt idx="11">
                  <c:v>0.75000000000002842</c:v>
                </c:pt>
                <c:pt idx="12">
                  <c:v>0.125</c:v>
                </c:pt>
                <c:pt idx="13">
                  <c:v>0.75000000000002842</c:v>
                </c:pt>
                <c:pt idx="14">
                  <c:v>0.50000000000002842</c:v>
                </c:pt>
                <c:pt idx="15">
                  <c:v>-0.49999999999997158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99-4F58-95FE-E894CB2F3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623552"/>
        <c:axId val="480620672"/>
      </c:scatterChart>
      <c:valAx>
        <c:axId val="48062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x1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0620672"/>
        <c:crosses val="autoZero"/>
        <c:crossBetween val="midCat"/>
      </c:valAx>
      <c:valAx>
        <c:axId val="480620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0623552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medzi faktorov K a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'vypocty - excel'!$I$409</c:f>
              <c:strCache>
                <c:ptCount val="1"/>
                <c:pt idx="0">
                  <c:v>-1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'vypocty - excel'!$H$410:$H$411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excel'!$I$410:$I$411</c:f>
              <c:numCache>
                <c:formatCode>General</c:formatCode>
                <c:ptCount val="2"/>
                <c:pt idx="0">
                  <c:v>4.5</c:v>
                </c:pt>
                <c:pt idx="1">
                  <c:v>4.25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AB-4ABC-AFA0-59364C41C3C6}"/>
            </c:ext>
          </c:extLst>
        </c:ser>
        <c:ser>
          <c:idx val="1"/>
          <c:order val="1"/>
          <c:tx>
            <c:strRef>
              <c:f>'vypocty - excel'!$J$409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'vypocty - excel'!$H$410:$H$411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excel'!$J$410:$J$411</c:f>
              <c:numCache>
                <c:formatCode>General</c:formatCode>
                <c:ptCount val="2"/>
                <c:pt idx="0">
                  <c:v>3.875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AB-4ABC-AFA0-59364C41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872111"/>
        <c:axId val="1620867311"/>
      </c:scatterChart>
      <c:valAx>
        <c:axId val="16208721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M_Množstvo masla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0867311"/>
        <c:crosses val="autoZero"/>
        <c:crossBetween val="midCat"/>
      </c:valAx>
      <c:valAx>
        <c:axId val="1620867311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K_teplota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08721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medzi faktorov L a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'vypocty - excel'!$H$419</c:f>
              <c:strCache>
                <c:ptCount val="1"/>
                <c:pt idx="0">
                  <c:v>-1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'vypocty - excel'!$I$418:$J$418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excel'!$I$419:$J$419</c:f>
              <c:numCache>
                <c:formatCode>General</c:formatCode>
                <c:ptCount val="2"/>
                <c:pt idx="0">
                  <c:v>4.5</c:v>
                </c:pt>
                <c:pt idx="1">
                  <c:v>3.875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A0-4AC4-8E0C-60FC19327E55}"/>
            </c:ext>
          </c:extLst>
        </c:ser>
        <c:ser>
          <c:idx val="1"/>
          <c:order val="1"/>
          <c:tx>
            <c:strRef>
              <c:f>'vypocty - excel'!$H$420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'vypocty - excel'!$I$418:$J$418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excel'!$I$420:$J$420</c:f>
              <c:numCache>
                <c:formatCode>General</c:formatCode>
                <c:ptCount val="2"/>
                <c:pt idx="0">
                  <c:v>5</c:v>
                </c:pt>
                <c:pt idx="1">
                  <c:v>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A0-4AC4-8E0C-60FC19327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524911"/>
        <c:axId val="1675525391"/>
      </c:scatterChart>
      <c:valAx>
        <c:axId val="16755249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L_Množstvo cukru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5525391"/>
        <c:crosses val="autoZero"/>
        <c:crossBetween val="midCat"/>
      </c:valAx>
      <c:valAx>
        <c:axId val="1675525391"/>
        <c:scaling>
          <c:orientation val="minMax"/>
          <c:min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M_Množstvo masla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55249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medzi faktorov L a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'vypocty - excel'!$I$418</c:f>
              <c:strCache>
                <c:ptCount val="1"/>
                <c:pt idx="0">
                  <c:v>-1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'vypocty - excel'!$H$419:$H$420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excel'!$I$419:$I$420</c:f>
              <c:numCache>
                <c:formatCode>General</c:formatCode>
                <c:ptCount val="2"/>
                <c:pt idx="0">
                  <c:v>4.5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DE-4CB8-948B-3B6296ED1313}"/>
            </c:ext>
          </c:extLst>
        </c:ser>
        <c:ser>
          <c:idx val="1"/>
          <c:order val="1"/>
          <c:tx>
            <c:strRef>
              <c:f>'vypocty - excel'!$J$418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'vypocty - excel'!$H$419:$H$420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excel'!$J$419:$J$420</c:f>
              <c:numCache>
                <c:formatCode>General</c:formatCode>
                <c:ptCount val="2"/>
                <c:pt idx="0">
                  <c:v>3.875</c:v>
                </c:pt>
                <c:pt idx="1">
                  <c:v>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DE-4CB8-948B-3B6296ED1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524911"/>
        <c:axId val="1675525391"/>
      </c:scatterChart>
      <c:valAx>
        <c:axId val="16755249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M_</a:t>
                </a:r>
                <a:r>
                  <a:rPr lang="sk-SK" baseline="0"/>
                  <a:t>Množstvo masla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5525391"/>
        <c:crosses val="autoZero"/>
        <c:crossBetween val="midCat"/>
      </c:valAx>
      <c:valAx>
        <c:axId val="1675525391"/>
        <c:scaling>
          <c:orientation val="minMax"/>
          <c:min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L_Množstvo cukru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55249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/>
              <a:t>x3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'vypocty - excel'!$D$128:$D$143</c:f>
              <c:numCache>
                <c:formatCode>General</c:formatCode>
                <c:ptCount val="1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50</c:v>
                </c:pt>
                <c:pt idx="4">
                  <c:v>38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50</c:v>
                </c:pt>
                <c:pt idx="12">
                  <c:v>38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</c:numCache>
            </c:numRef>
          </c:xVal>
          <c:yVal>
            <c:numRef>
              <c:f>'vypocty - excel'!$C$258:$C$273</c:f>
              <c:numCache>
                <c:formatCode>General</c:formatCode>
                <c:ptCount val="16"/>
                <c:pt idx="0">
                  <c:v>0.5</c:v>
                </c:pt>
                <c:pt idx="1">
                  <c:v>-0.875</c:v>
                </c:pt>
                <c:pt idx="2">
                  <c:v>-0.5</c:v>
                </c:pt>
                <c:pt idx="3">
                  <c:v>-2.2499999999999716</c:v>
                </c:pt>
                <c:pt idx="4">
                  <c:v>0.625</c:v>
                </c:pt>
                <c:pt idx="5">
                  <c:v>0.75000000000002842</c:v>
                </c:pt>
                <c:pt idx="6">
                  <c:v>-0.49999999999997158</c:v>
                </c:pt>
                <c:pt idx="7">
                  <c:v>0.50000000000002842</c:v>
                </c:pt>
                <c:pt idx="8">
                  <c:v>1.5</c:v>
                </c:pt>
                <c:pt idx="9">
                  <c:v>0.125</c:v>
                </c:pt>
                <c:pt idx="10">
                  <c:v>-1.5</c:v>
                </c:pt>
                <c:pt idx="11">
                  <c:v>0.75000000000002842</c:v>
                </c:pt>
                <c:pt idx="12">
                  <c:v>0.125</c:v>
                </c:pt>
                <c:pt idx="13">
                  <c:v>0.75000000000002842</c:v>
                </c:pt>
                <c:pt idx="14">
                  <c:v>0.50000000000002842</c:v>
                </c:pt>
                <c:pt idx="15">
                  <c:v>-0.49999999999997158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08-416E-9316-700DA56C2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442960"/>
        <c:axId val="480623552"/>
      </c:scatterChart>
      <c:valAx>
        <c:axId val="206544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x3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80623552"/>
        <c:crosses val="autoZero"/>
        <c:crossBetween val="midCat"/>
      </c:valAx>
      <c:valAx>
        <c:axId val="480623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65442960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/>
              <a:t>x1*x3  Residual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'vypocty - excel'!$E$128:$E$143</c:f>
              <c:numCache>
                <c:formatCode>General</c:formatCode>
                <c:ptCount val="16"/>
                <c:pt idx="0">
                  <c:v>6840</c:v>
                </c:pt>
                <c:pt idx="1">
                  <c:v>7220</c:v>
                </c:pt>
                <c:pt idx="2">
                  <c:v>6840</c:v>
                </c:pt>
                <c:pt idx="3">
                  <c:v>9000</c:v>
                </c:pt>
                <c:pt idx="4">
                  <c:v>7220</c:v>
                </c:pt>
                <c:pt idx="5">
                  <c:v>9000</c:v>
                </c:pt>
                <c:pt idx="6">
                  <c:v>9500</c:v>
                </c:pt>
                <c:pt idx="7">
                  <c:v>9500</c:v>
                </c:pt>
                <c:pt idx="8">
                  <c:v>6840</c:v>
                </c:pt>
                <c:pt idx="9">
                  <c:v>7220</c:v>
                </c:pt>
                <c:pt idx="10">
                  <c:v>6840</c:v>
                </c:pt>
                <c:pt idx="11">
                  <c:v>9000</c:v>
                </c:pt>
                <c:pt idx="12">
                  <c:v>7220</c:v>
                </c:pt>
                <c:pt idx="13">
                  <c:v>9000</c:v>
                </c:pt>
                <c:pt idx="14">
                  <c:v>9500</c:v>
                </c:pt>
                <c:pt idx="15">
                  <c:v>9500</c:v>
                </c:pt>
              </c:numCache>
            </c:numRef>
          </c:xVal>
          <c:yVal>
            <c:numRef>
              <c:f>'vypocty - excel'!$C$258:$C$273</c:f>
              <c:numCache>
                <c:formatCode>General</c:formatCode>
                <c:ptCount val="16"/>
                <c:pt idx="0">
                  <c:v>0.5</c:v>
                </c:pt>
                <c:pt idx="1">
                  <c:v>-0.875</c:v>
                </c:pt>
                <c:pt idx="2">
                  <c:v>-0.5</c:v>
                </c:pt>
                <c:pt idx="3">
                  <c:v>-2.2499999999999716</c:v>
                </c:pt>
                <c:pt idx="4">
                  <c:v>0.625</c:v>
                </c:pt>
                <c:pt idx="5">
                  <c:v>0.75000000000002842</c:v>
                </c:pt>
                <c:pt idx="6">
                  <c:v>-0.49999999999997158</c:v>
                </c:pt>
                <c:pt idx="7">
                  <c:v>0.50000000000002842</c:v>
                </c:pt>
                <c:pt idx="8">
                  <c:v>1.5</c:v>
                </c:pt>
                <c:pt idx="9">
                  <c:v>0.125</c:v>
                </c:pt>
                <c:pt idx="10">
                  <c:v>-1.5</c:v>
                </c:pt>
                <c:pt idx="11">
                  <c:v>0.75000000000002842</c:v>
                </c:pt>
                <c:pt idx="12">
                  <c:v>0.125</c:v>
                </c:pt>
                <c:pt idx="13">
                  <c:v>0.75000000000002842</c:v>
                </c:pt>
                <c:pt idx="14">
                  <c:v>0.50000000000002842</c:v>
                </c:pt>
                <c:pt idx="15">
                  <c:v>-0.49999999999997158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E1-4C8B-825D-44956ACFA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188336"/>
        <c:axId val="1769186896"/>
      </c:scatterChart>
      <c:valAx>
        <c:axId val="176918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x1*x3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69186896"/>
        <c:crosses val="autoZero"/>
        <c:crossBetween val="midCat"/>
      </c:valAx>
      <c:valAx>
        <c:axId val="176918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Residuals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69188336"/>
        <c:crosses val="autoZero"/>
        <c:crossBetween val="midCat"/>
      </c:valAx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Hlavný efekt faktora K_Teplota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'vypocty - excel'!$F$364:$G$364</c:f>
              <c:numCache>
                <c:formatCode>General</c:formatCode>
                <c:ptCount val="2"/>
                <c:pt idx="0">
                  <c:v>-1</c:v>
                </c:pt>
                <c:pt idx="1">
                  <c:v>4.375</c:v>
                </c:pt>
              </c:numCache>
            </c:numRef>
          </c:xVal>
          <c:yVal>
            <c:numRef>
              <c:f>'vypocty - excel'!$F$365:$G$365</c:f>
              <c:numCache>
                <c:formatCode>General</c:formatCode>
                <c:ptCount val="2"/>
                <c:pt idx="0">
                  <c:v>1</c:v>
                </c:pt>
                <c:pt idx="1">
                  <c:v>5.1875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90-4C09-B93D-29FEA940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201487"/>
        <c:axId val="989202927"/>
      </c:scatterChart>
      <c:valAx>
        <c:axId val="9892014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K_Teplota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89202927"/>
        <c:crosses val="autoZero"/>
        <c:crossBetween val="midCat"/>
      </c:valAx>
      <c:valAx>
        <c:axId val="98920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892014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Hlavný efekt faktora L_Množstvo cukru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'vypocty - excel'!$F$370:$G$370</c:f>
              <c:numCache>
                <c:formatCode>General</c:formatCode>
                <c:ptCount val="2"/>
                <c:pt idx="0">
                  <c:v>-1</c:v>
                </c:pt>
                <c:pt idx="1">
                  <c:v>4.75</c:v>
                </c:pt>
              </c:numCache>
            </c:numRef>
          </c:xVal>
          <c:yVal>
            <c:numRef>
              <c:f>'vypocty - excel'!$F$371:$G$371</c:f>
              <c:numCache>
                <c:formatCode>General</c:formatCode>
                <c:ptCount val="2"/>
                <c:pt idx="0">
                  <c:v>1</c:v>
                </c:pt>
                <c:pt idx="1">
                  <c:v>4.8125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F04-4638-8357-2C70D0E89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475967"/>
        <c:axId val="1228475007"/>
      </c:scatterChart>
      <c:valAx>
        <c:axId val="1228475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L_Množstvo cukru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28475007"/>
        <c:crosses val="autoZero"/>
        <c:crossBetween val="midCat"/>
      </c:valAx>
      <c:valAx>
        <c:axId val="1228475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284759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Hlavný efekt faktora M_Množstvo masla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'vypocty - excel'!$F$376:$G$376</c:f>
              <c:numCache>
                <c:formatCode>General</c:formatCode>
                <c:ptCount val="2"/>
                <c:pt idx="0">
                  <c:v>-1</c:v>
                </c:pt>
                <c:pt idx="1">
                  <c:v>4.1875</c:v>
                </c:pt>
              </c:numCache>
            </c:numRef>
          </c:xVal>
          <c:yVal>
            <c:numRef>
              <c:f>'vypocty - excel'!$F$377:$G$377</c:f>
              <c:numCache>
                <c:formatCode>General</c:formatCode>
                <c:ptCount val="2"/>
                <c:pt idx="0">
                  <c:v>1</c:v>
                </c:pt>
                <c:pt idx="1">
                  <c:v>5.375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311-4476-9BCA-81748B4BB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552127"/>
        <c:axId val="1218549247"/>
      </c:scatterChart>
      <c:valAx>
        <c:axId val="1218552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M_</a:t>
                </a:r>
                <a:r>
                  <a:rPr lang="sk-SK"/>
                  <a:t>Množstvo</a:t>
                </a:r>
                <a:r>
                  <a:rPr lang="en-US"/>
                  <a:t> masla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18549247"/>
        <c:crosses val="autoZero"/>
        <c:crossBetween val="midCat"/>
      </c:valAx>
      <c:valAx>
        <c:axId val="121854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2185521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medzi faktorov K a 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'vypocty - excel'!$H$401</c:f>
              <c:strCache>
                <c:ptCount val="1"/>
                <c:pt idx="0">
                  <c:v>-1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'vypocty - excel'!$I$400:$J$400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excel'!$I$401:$J$401</c:f>
              <c:numCache>
                <c:formatCode>General</c:formatCode>
                <c:ptCount val="2"/>
                <c:pt idx="0">
                  <c:v>4.5</c:v>
                </c:pt>
                <c:pt idx="1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C3-4E47-923E-AB36E32BF837}"/>
            </c:ext>
          </c:extLst>
        </c:ser>
        <c:ser>
          <c:idx val="1"/>
          <c:order val="1"/>
          <c:tx>
            <c:strRef>
              <c:f>'vypocty - excel'!$H$402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'vypocty - excel'!$I$400:$J$400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excel'!$I$402:$J$402</c:f>
              <c:numCache>
                <c:formatCode>General</c:formatCode>
                <c:ptCount val="2"/>
                <c:pt idx="0">
                  <c:v>4.25</c:v>
                </c:pt>
                <c:pt idx="1">
                  <c:v>5.375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C3-4E47-923E-AB36E32BF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2980207"/>
        <c:axId val="1452980687"/>
      </c:scatterChart>
      <c:valAx>
        <c:axId val="14529802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K_Teplota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52980687"/>
        <c:crosses val="autoZero"/>
        <c:crossBetween val="midCat"/>
      </c:valAx>
      <c:valAx>
        <c:axId val="1452980687"/>
        <c:scaling>
          <c:orientation val="minMax"/>
          <c:max val="5.5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L_Množstvo</a:t>
                </a:r>
                <a:r>
                  <a:rPr lang="hu-HU" baseline="0"/>
                  <a:t> cukru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529802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Interakcia medzi faktorov K a 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'vypocty - excel'!$I$400</c:f>
              <c:strCache>
                <c:ptCount val="1"/>
                <c:pt idx="0">
                  <c:v>-1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'vypocty - excel'!$H$401:$H$402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excel'!$I$401:$I$402</c:f>
              <c:numCache>
                <c:formatCode>General</c:formatCode>
                <c:ptCount val="2"/>
                <c:pt idx="0">
                  <c:v>4.5</c:v>
                </c:pt>
                <c:pt idx="1">
                  <c:v>4.25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0D-4A70-B6E5-80AF491ADF06}"/>
            </c:ext>
          </c:extLst>
        </c:ser>
        <c:ser>
          <c:idx val="1"/>
          <c:order val="1"/>
          <c:tx>
            <c:strRef>
              <c:f>'vypocty - excel'!$J$400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'vypocty - excel'!$H$401:$H$402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excel'!$J$401:$J$402</c:f>
              <c:numCache>
                <c:formatCode>General</c:formatCode>
                <c:ptCount val="2"/>
                <c:pt idx="0">
                  <c:v>5</c:v>
                </c:pt>
                <c:pt idx="1">
                  <c:v>5.375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0D-4A70-B6E5-80AF491AD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2980207"/>
        <c:axId val="1452980687"/>
      </c:scatterChart>
      <c:valAx>
        <c:axId val="14529802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L_Množstvo cukru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52980687"/>
        <c:crosses val="autoZero"/>
        <c:crossBetween val="midCat"/>
      </c:valAx>
      <c:valAx>
        <c:axId val="1452980687"/>
        <c:scaling>
          <c:orientation val="minMax"/>
          <c:max val="5.5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K_Teplota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529802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Interakcia medzi faktorov K a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'vypocty - excel'!$H$410</c:f>
              <c:strCache>
                <c:ptCount val="1"/>
                <c:pt idx="0">
                  <c:v>-1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'vypocty - excel'!$I$409:$J$409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excel'!$I$410:$J$410</c:f>
              <c:numCache>
                <c:formatCode>General</c:formatCode>
                <c:ptCount val="2"/>
                <c:pt idx="0">
                  <c:v>4.5</c:v>
                </c:pt>
                <c:pt idx="1">
                  <c:v>3.875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4-4151-9000-AC35F48A5047}"/>
            </c:ext>
          </c:extLst>
        </c:ser>
        <c:ser>
          <c:idx val="1"/>
          <c:order val="1"/>
          <c:tx>
            <c:strRef>
              <c:f>'vypocty - excel'!$H$411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'vypocty - excel'!$I$409:$J$409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'vypocty - excel'!$I$411:$J$411</c:f>
              <c:numCache>
                <c:formatCode>General</c:formatCode>
                <c:ptCount val="2"/>
                <c:pt idx="0">
                  <c:v>4.25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E4-4151-9000-AC35F48A5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0872111"/>
        <c:axId val="1620867311"/>
      </c:scatterChart>
      <c:valAx>
        <c:axId val="16208721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K_Teplota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0867311"/>
        <c:crosses val="autoZero"/>
        <c:crossBetween val="midCat"/>
      </c:valAx>
      <c:valAx>
        <c:axId val="1620867311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M_Množstvo</a:t>
                </a:r>
                <a:r>
                  <a:rPr lang="hu-HU" baseline="0"/>
                  <a:t> masla</a:t>
                </a:r>
                <a:endParaRPr lang="hu-H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087211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0.xml"/><Relationship Id="rId18" Type="http://schemas.openxmlformats.org/officeDocument/2006/relationships/image" Target="../media/image11.png"/><Relationship Id="rId3" Type="http://schemas.openxmlformats.org/officeDocument/2006/relationships/chart" Target="../charts/chart2.xml"/><Relationship Id="rId21" Type="http://schemas.openxmlformats.org/officeDocument/2006/relationships/image" Target="../media/image14.png"/><Relationship Id="rId7" Type="http://schemas.openxmlformats.org/officeDocument/2006/relationships/chart" Target="../charts/chart5.xml"/><Relationship Id="rId12" Type="http://schemas.openxmlformats.org/officeDocument/2006/relationships/chart" Target="../charts/chart9.xml"/><Relationship Id="rId17" Type="http://schemas.openxmlformats.org/officeDocument/2006/relationships/image" Target="../media/image10.png"/><Relationship Id="rId2" Type="http://schemas.openxmlformats.org/officeDocument/2006/relationships/chart" Target="../charts/chart1.xml"/><Relationship Id="rId16" Type="http://schemas.openxmlformats.org/officeDocument/2006/relationships/image" Target="../media/image9.png"/><Relationship Id="rId20" Type="http://schemas.openxmlformats.org/officeDocument/2006/relationships/image" Target="../media/image13.png"/><Relationship Id="rId1" Type="http://schemas.openxmlformats.org/officeDocument/2006/relationships/image" Target="../media/image6.pn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image" Target="../media/image7.png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19" Type="http://schemas.openxmlformats.org/officeDocument/2006/relationships/image" Target="../media/image12.png"/><Relationship Id="rId4" Type="http://schemas.openxmlformats.org/officeDocument/2006/relationships/chart" Target="../charts/chart3.xml"/><Relationship Id="rId9" Type="http://schemas.openxmlformats.org/officeDocument/2006/relationships/image" Target="../media/image8.png"/><Relationship Id="rId14" Type="http://schemas.openxmlformats.org/officeDocument/2006/relationships/chart" Target="../charts/chart11.xml"/><Relationship Id="rId22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2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105726</xdr:colOff>
      <xdr:row>42</xdr:row>
      <xdr:rowOff>135106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0EBA1-D94A-3E8F-E75E-7A7A5B3A7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11326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116417</xdr:rowOff>
    </xdr:from>
    <xdr:to>
      <xdr:col>10</xdr:col>
      <xdr:colOff>520571</xdr:colOff>
      <xdr:row>71</xdr:row>
      <xdr:rowOff>176421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89FB13-B875-A118-BAE7-09E5F9CB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84584"/>
          <a:ext cx="6658904" cy="5277587"/>
        </a:xfrm>
        <a:prstGeom prst="rect">
          <a:avLst/>
        </a:prstGeom>
      </xdr:spPr>
    </xdr:pic>
    <xdr:clientData/>
  </xdr:twoCellAnchor>
  <xdr:twoCellAnchor editAs="oneCell">
    <xdr:from>
      <xdr:col>17</xdr:col>
      <xdr:colOff>520067</xdr:colOff>
      <xdr:row>10</xdr:row>
      <xdr:rowOff>169329</xdr:rowOff>
    </xdr:from>
    <xdr:to>
      <xdr:col>25</xdr:col>
      <xdr:colOff>73411</xdr:colOff>
      <xdr:row>27</xdr:row>
      <xdr:rowOff>31750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B0C037-0379-D7BD-3B6D-41912ED07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5" b="9722"/>
        <a:stretch>
          <a:fillRect/>
        </a:stretch>
      </xdr:blipFill>
      <xdr:spPr>
        <a:xfrm rot="16200000">
          <a:off x="12531071" y="1366325"/>
          <a:ext cx="2921004" cy="44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609156</xdr:colOff>
      <xdr:row>10</xdr:row>
      <xdr:rowOff>154678</xdr:rowOff>
    </xdr:from>
    <xdr:to>
      <xdr:col>17</xdr:col>
      <xdr:colOff>482621</xdr:colOff>
      <xdr:row>27</xdr:row>
      <xdr:rowOff>21167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E6B1AEA-D2E0-A98A-AED7-C55E24D28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83" b="10056"/>
        <a:stretch>
          <a:fillRect/>
        </a:stretch>
      </xdr:blipFill>
      <xdr:spPr>
        <a:xfrm rot="16200000">
          <a:off x="8079186" y="1405315"/>
          <a:ext cx="2925072" cy="4360798"/>
        </a:xfrm>
        <a:prstGeom prst="rect">
          <a:avLst/>
        </a:prstGeom>
      </xdr:spPr>
    </xdr:pic>
    <xdr:clientData/>
  </xdr:twoCellAnchor>
  <xdr:twoCellAnchor editAs="oneCell">
    <xdr:from>
      <xdr:col>25</xdr:col>
      <xdr:colOff>264584</xdr:colOff>
      <xdr:row>3</xdr:row>
      <xdr:rowOff>84667</xdr:rowOff>
    </xdr:from>
    <xdr:to>
      <xdr:col>29</xdr:col>
      <xdr:colOff>296334</xdr:colOff>
      <xdr:row>27</xdr:row>
      <xdr:rowOff>39982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A3960E6-D5CA-0011-82AF-02246C784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4751" y="645584"/>
          <a:ext cx="2487083" cy="4421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4358640" cy="2930281"/>
    <xdr:pic>
      <xdr:nvPicPr>
        <xdr:cNvPr id="4" name="Picture 3">
          <a:extLst>
            <a:ext uri="{FF2B5EF4-FFF2-40B4-BE49-F238E27FC236}">
              <a16:creationId xmlns:a16="http://schemas.microsoft.com/office/drawing/2014/main" id="{EB0A6C62-73CE-44BC-944A-52E1AD37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182880"/>
          <a:ext cx="4358640" cy="2930281"/>
        </a:xfrm>
        <a:prstGeom prst="rect">
          <a:avLst/>
        </a:prstGeom>
      </xdr:spPr>
    </xdr:pic>
    <xdr:clientData/>
  </xdr:oneCellAnchor>
  <xdr:twoCellAnchor>
    <xdr:from>
      <xdr:col>10</xdr:col>
      <xdr:colOff>12401</xdr:colOff>
      <xdr:row>231</xdr:row>
      <xdr:rowOff>67235</xdr:rowOff>
    </xdr:from>
    <xdr:to>
      <xdr:col>15</xdr:col>
      <xdr:colOff>724647</xdr:colOff>
      <xdr:row>241</xdr:row>
      <xdr:rowOff>2540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49512F1-E5DF-4DD1-B406-3E96CC434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9615</xdr:colOff>
      <xdr:row>241</xdr:row>
      <xdr:rowOff>82549</xdr:rowOff>
    </xdr:from>
    <xdr:to>
      <xdr:col>15</xdr:col>
      <xdr:colOff>717176</xdr:colOff>
      <xdr:row>251</xdr:row>
      <xdr:rowOff>89647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599D088-2D83-4B44-8386-88C599323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</xdr:colOff>
      <xdr:row>251</xdr:row>
      <xdr:rowOff>170906</xdr:rowOff>
    </xdr:from>
    <xdr:to>
      <xdr:col>15</xdr:col>
      <xdr:colOff>707574</xdr:colOff>
      <xdr:row>261</xdr:row>
      <xdr:rowOff>182881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DCF54AF-A0EB-41F5-9498-B18E59A55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158</xdr:row>
      <xdr:rowOff>44824</xdr:rowOff>
    </xdr:from>
    <xdr:to>
      <xdr:col>3</xdr:col>
      <xdr:colOff>3636</xdr:colOff>
      <xdr:row>162</xdr:row>
      <xdr:rowOff>113057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9C9E26-51D4-47F7-9535-909FCDF2C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575000"/>
          <a:ext cx="2554940" cy="785410"/>
        </a:xfrm>
        <a:prstGeom prst="rect">
          <a:avLst/>
        </a:prstGeom>
      </xdr:spPr>
    </xdr:pic>
    <xdr:clientData/>
  </xdr:twoCellAnchor>
  <xdr:twoCellAnchor>
    <xdr:from>
      <xdr:col>9</xdr:col>
      <xdr:colOff>89064</xdr:colOff>
      <xdr:row>356</xdr:row>
      <xdr:rowOff>1</xdr:rowOff>
    </xdr:from>
    <xdr:to>
      <xdr:col>12</xdr:col>
      <xdr:colOff>603663</xdr:colOff>
      <xdr:row>367</xdr:row>
      <xdr:rowOff>138547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521134-12B2-9D4F-8FB6-42B5053BA5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79169</xdr:colOff>
      <xdr:row>368</xdr:row>
      <xdr:rowOff>53439</xdr:rowOff>
    </xdr:from>
    <xdr:to>
      <xdr:col>12</xdr:col>
      <xdr:colOff>603663</xdr:colOff>
      <xdr:row>379</xdr:row>
      <xdr:rowOff>138546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A1E2DDA-D6CD-25E0-3481-62E6E9AF3F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89064</xdr:colOff>
      <xdr:row>381</xdr:row>
      <xdr:rowOff>69272</xdr:rowOff>
    </xdr:from>
    <xdr:to>
      <xdr:col>12</xdr:col>
      <xdr:colOff>574261</xdr:colOff>
      <xdr:row>393</xdr:row>
      <xdr:rowOff>33131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9ACDD8-E2DB-3E91-19A8-A484BF296F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159087</xdr:colOff>
      <xdr:row>215</xdr:row>
      <xdr:rowOff>24690</xdr:rowOff>
    </xdr:from>
    <xdr:to>
      <xdr:col>3</xdr:col>
      <xdr:colOff>418353</xdr:colOff>
      <xdr:row>217</xdr:row>
      <xdr:rowOff>38026</xdr:rowOff>
    </xdr:to>
    <xdr:pic>
      <xdr:nvPicPr>
        <xdr:cNvPr id="2" name="Obrázok 12">
          <a:extLst>
            <a:ext uri="{FF2B5EF4-FFF2-40B4-BE49-F238E27FC236}">
              <a16:creationId xmlns:a16="http://schemas.microsoft.com/office/drawing/2014/main" id="{D8D168BC-2328-445A-B32D-465072B4A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675" y="40358396"/>
          <a:ext cx="1790737" cy="386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540549</xdr:colOff>
      <xdr:row>393</xdr:row>
      <xdr:rowOff>124450</xdr:rowOff>
    </xdr:from>
    <xdr:to>
      <xdr:col>15</xdr:col>
      <xdr:colOff>698499</xdr:colOff>
      <xdr:row>405</xdr:row>
      <xdr:rowOff>54429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64D53DD-D1CA-12CA-1A22-267E68FE77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758980</xdr:colOff>
      <xdr:row>393</xdr:row>
      <xdr:rowOff>128857</xdr:rowOff>
    </xdr:from>
    <xdr:to>
      <xdr:col>19</xdr:col>
      <xdr:colOff>305888</xdr:colOff>
      <xdr:row>405</xdr:row>
      <xdr:rowOff>97245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83D8D63-061F-4FFB-B9B4-35779E758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546624</xdr:colOff>
      <xdr:row>406</xdr:row>
      <xdr:rowOff>4183</xdr:rowOff>
    </xdr:from>
    <xdr:to>
      <xdr:col>15</xdr:col>
      <xdr:colOff>694766</xdr:colOff>
      <xdr:row>417</xdr:row>
      <xdr:rowOff>73436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CA180-A10E-4906-798C-8076E1F83C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771862</xdr:colOff>
      <xdr:row>406</xdr:row>
      <xdr:rowOff>0</xdr:rowOff>
    </xdr:from>
    <xdr:to>
      <xdr:col>19</xdr:col>
      <xdr:colOff>299357</xdr:colOff>
      <xdr:row>417</xdr:row>
      <xdr:rowOff>45358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E784BF5-AA09-4948-8282-F95E6344D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522887</xdr:colOff>
      <xdr:row>418</xdr:row>
      <xdr:rowOff>1793</xdr:rowOff>
    </xdr:from>
    <xdr:to>
      <xdr:col>15</xdr:col>
      <xdr:colOff>675960</xdr:colOff>
      <xdr:row>428</xdr:row>
      <xdr:rowOff>62304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17AE492-B99A-D9C1-EF6C-3190E09F6B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804817</xdr:colOff>
      <xdr:row>418</xdr:row>
      <xdr:rowOff>13064</xdr:rowOff>
    </xdr:from>
    <xdr:to>
      <xdr:col>19</xdr:col>
      <xdr:colOff>335642</xdr:colOff>
      <xdr:row>428</xdr:row>
      <xdr:rowOff>63500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D30C0AD9-D5A6-42C5-AB10-4F749EDBB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16</xdr:col>
      <xdr:colOff>108858</xdr:colOff>
      <xdr:row>143</xdr:row>
      <xdr:rowOff>130628</xdr:rowOff>
    </xdr:from>
    <xdr:to>
      <xdr:col>23</xdr:col>
      <xdr:colOff>387226</xdr:colOff>
      <xdr:row>148</xdr:row>
      <xdr:rowOff>118511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EAA3E9-2089-E1B8-2739-5EADD9B04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806058" y="26778857"/>
          <a:ext cx="5601482" cy="924054"/>
        </a:xfrm>
        <a:prstGeom prst="rect">
          <a:avLst/>
        </a:prstGeom>
      </xdr:spPr>
    </xdr:pic>
    <xdr:clientData/>
  </xdr:twoCellAnchor>
  <xdr:twoCellAnchor editAs="oneCell">
    <xdr:from>
      <xdr:col>7</xdr:col>
      <xdr:colOff>283029</xdr:colOff>
      <xdr:row>100</xdr:row>
      <xdr:rowOff>97971</xdr:rowOff>
    </xdr:from>
    <xdr:to>
      <xdr:col>11</xdr:col>
      <xdr:colOff>97133</xdr:colOff>
      <xdr:row>107</xdr:row>
      <xdr:rowOff>134898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31C708D-843D-EECD-CF69-F82B0C756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18515" y="18669000"/>
          <a:ext cx="3743847" cy="1343212"/>
        </a:xfrm>
        <a:prstGeom prst="rect">
          <a:avLst/>
        </a:prstGeom>
      </xdr:spPr>
    </xdr:pic>
    <xdr:clientData/>
  </xdr:twoCellAnchor>
  <xdr:twoCellAnchor editAs="oneCell">
    <xdr:from>
      <xdr:col>13</xdr:col>
      <xdr:colOff>85165</xdr:colOff>
      <xdr:row>360</xdr:row>
      <xdr:rowOff>110778</xdr:rowOff>
    </xdr:from>
    <xdr:to>
      <xdr:col>17</xdr:col>
      <xdr:colOff>254652</xdr:colOff>
      <xdr:row>396</xdr:row>
      <xdr:rowOff>143620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FA12762-A49A-5DF5-C38E-5E1F6B84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658165" y="67166778"/>
          <a:ext cx="4295173" cy="6694899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1219200</xdr:colOff>
      <xdr:row>430</xdr:row>
      <xdr:rowOff>87086</xdr:rowOff>
    </xdr:from>
    <xdr:to>
      <xdr:col>15</xdr:col>
      <xdr:colOff>566057</xdr:colOff>
      <xdr:row>447</xdr:row>
      <xdr:rowOff>1048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9149181-2012-3184-B412-7EFC6F618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484429" y="80097086"/>
          <a:ext cx="3918857" cy="3067191"/>
        </a:xfrm>
        <a:prstGeom prst="rect">
          <a:avLst/>
        </a:prstGeom>
      </xdr:spPr>
    </xdr:pic>
    <xdr:clientData/>
  </xdr:twoCellAnchor>
  <xdr:twoCellAnchor editAs="oneCell">
    <xdr:from>
      <xdr:col>7</xdr:col>
      <xdr:colOff>326573</xdr:colOff>
      <xdr:row>189</xdr:row>
      <xdr:rowOff>152399</xdr:rowOff>
    </xdr:from>
    <xdr:to>
      <xdr:col>13</xdr:col>
      <xdr:colOff>152401</xdr:colOff>
      <xdr:row>203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9FC1D87-057B-88D8-E96E-BDD6787FE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5" t="-216" r="15095" b="75215"/>
        <a:stretch>
          <a:fillRect/>
        </a:stretch>
      </xdr:blipFill>
      <xdr:spPr>
        <a:xfrm>
          <a:off x="6662059" y="35389456"/>
          <a:ext cx="6063342" cy="2514601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296</xdr:row>
      <xdr:rowOff>119743</xdr:rowOff>
    </xdr:from>
    <xdr:to>
      <xdr:col>7</xdr:col>
      <xdr:colOff>576943</xdr:colOff>
      <xdr:row>322</xdr:row>
      <xdr:rowOff>109761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C635059-BCCC-482A-B3B8-BF4E17307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6" t="22686" r="-356" b="27375"/>
        <a:stretch>
          <a:fillRect/>
        </a:stretch>
      </xdr:blipFill>
      <xdr:spPr>
        <a:xfrm>
          <a:off x="65314" y="55288543"/>
          <a:ext cx="6847115" cy="4801504"/>
        </a:xfrm>
        <a:prstGeom prst="rect">
          <a:avLst/>
        </a:prstGeom>
      </xdr:spPr>
    </xdr:pic>
    <xdr:clientData/>
  </xdr:twoCellAnchor>
  <xdr:twoCellAnchor editAs="oneCell">
    <xdr:from>
      <xdr:col>13</xdr:col>
      <xdr:colOff>239486</xdr:colOff>
      <xdr:row>323</xdr:row>
      <xdr:rowOff>21771</xdr:rowOff>
    </xdr:from>
    <xdr:to>
      <xdr:col>20</xdr:col>
      <xdr:colOff>468087</xdr:colOff>
      <xdr:row>339</xdr:row>
      <xdr:rowOff>32656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1A3EB08-EAB3-49EA-9F74-A8F343251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6" t="68880" r="-356" b="-15"/>
        <a:stretch>
          <a:fillRect/>
        </a:stretch>
      </xdr:blipFill>
      <xdr:spPr>
        <a:xfrm>
          <a:off x="12812486" y="60187114"/>
          <a:ext cx="6847115" cy="2993571"/>
        </a:xfrm>
        <a:prstGeom prst="rect">
          <a:avLst/>
        </a:prstGeom>
      </xdr:spPr>
    </xdr:pic>
    <xdr:clientData/>
  </xdr:twoCellAnchor>
  <xdr:twoCellAnchor editAs="oneCell">
    <xdr:from>
      <xdr:col>13</xdr:col>
      <xdr:colOff>141514</xdr:colOff>
      <xdr:row>340</xdr:row>
      <xdr:rowOff>108858</xdr:rowOff>
    </xdr:from>
    <xdr:to>
      <xdr:col>21</xdr:col>
      <xdr:colOff>29137</xdr:colOff>
      <xdr:row>353</xdr:row>
      <xdr:rowOff>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FFE55FB-44A1-B2B3-1FD6-FBFC81115D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949"/>
        <a:stretch>
          <a:fillRect/>
        </a:stretch>
      </xdr:blipFill>
      <xdr:spPr>
        <a:xfrm>
          <a:off x="12714514" y="63441944"/>
          <a:ext cx="7115737" cy="231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161925</xdr:colOff>
      <xdr:row>126</xdr:row>
      <xdr:rowOff>55245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21D6F-D6F9-61AA-11C0-AB698EA9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01925" cy="23098125"/>
        </a:xfrm>
        <a:prstGeom prst="rect">
          <a:avLst/>
        </a:prstGeom>
      </xdr:spPr>
    </xdr:pic>
    <xdr:clientData/>
  </xdr:twoCellAnchor>
  <xdr:twoCellAnchor editAs="oneCell">
    <xdr:from>
      <xdr:col>20</xdr:col>
      <xdr:colOff>507076</xdr:colOff>
      <xdr:row>0</xdr:row>
      <xdr:rowOff>0</xdr:rowOff>
    </xdr:from>
    <xdr:to>
      <xdr:col>46</xdr:col>
      <xdr:colOff>59401</xdr:colOff>
      <xdr:row>116</xdr:row>
      <xdr:rowOff>93345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D50720-B698-8933-67A4-CF4C3F8A9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99076" y="0"/>
          <a:ext cx="15401925" cy="20986000"/>
        </a:xfrm>
        <a:prstGeom prst="rect">
          <a:avLst/>
        </a:prstGeom>
      </xdr:spPr>
    </xdr:pic>
    <xdr:clientData/>
  </xdr:twoCellAnchor>
  <xdr:twoCellAnchor editAs="oneCell">
    <xdr:from>
      <xdr:col>41</xdr:col>
      <xdr:colOff>60960</xdr:colOff>
      <xdr:row>0</xdr:row>
      <xdr:rowOff>0</xdr:rowOff>
    </xdr:from>
    <xdr:to>
      <xdr:col>50</xdr:col>
      <xdr:colOff>356235</xdr:colOff>
      <xdr:row>25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7741CD-5976-F985-3204-CC4FD54C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4560" y="0"/>
          <a:ext cx="5781675" cy="4743450"/>
        </a:xfrm>
        <a:prstGeom prst="rect">
          <a:avLst/>
        </a:prstGeom>
      </xdr:spPr>
    </xdr:pic>
    <xdr:clientData/>
  </xdr:twoCellAnchor>
  <xdr:twoCellAnchor editAs="oneCell">
    <xdr:from>
      <xdr:col>41</xdr:col>
      <xdr:colOff>243840</xdr:colOff>
      <xdr:row>26</xdr:row>
      <xdr:rowOff>152400</xdr:rowOff>
    </xdr:from>
    <xdr:to>
      <xdr:col>50</xdr:col>
      <xdr:colOff>539115</xdr:colOff>
      <xdr:row>52</xdr:row>
      <xdr:rowOff>140970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77FD9C-81D1-81CC-2A5B-5F3C5380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37440" y="4907280"/>
          <a:ext cx="5781675" cy="4743450"/>
        </a:xfrm>
        <a:prstGeom prst="rect">
          <a:avLst/>
        </a:prstGeom>
      </xdr:spPr>
    </xdr:pic>
    <xdr:clientData/>
  </xdr:twoCellAnchor>
  <xdr:twoCellAnchor editAs="oneCell">
    <xdr:from>
      <xdr:col>41</xdr:col>
      <xdr:colOff>365760</xdr:colOff>
      <xdr:row>54</xdr:row>
      <xdr:rowOff>0</xdr:rowOff>
    </xdr:from>
    <xdr:to>
      <xdr:col>56</xdr:col>
      <xdr:colOff>270510</xdr:colOff>
      <xdr:row>93</xdr:row>
      <xdr:rowOff>135255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7FF40E-9EF6-F275-86EF-89B1D672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59360" y="9875520"/>
          <a:ext cx="9048750" cy="7267575"/>
        </a:xfrm>
        <a:prstGeom prst="rect">
          <a:avLst/>
        </a:prstGeom>
      </xdr:spPr>
    </xdr:pic>
    <xdr:clientData/>
  </xdr:twoCellAnchor>
  <xdr:twoCellAnchor editAs="oneCell">
    <xdr:from>
      <xdr:col>41</xdr:col>
      <xdr:colOff>274320</xdr:colOff>
      <xdr:row>94</xdr:row>
      <xdr:rowOff>152400</xdr:rowOff>
    </xdr:from>
    <xdr:to>
      <xdr:col>51</xdr:col>
      <xdr:colOff>445770</xdr:colOff>
      <xdr:row>121</xdr:row>
      <xdr:rowOff>120015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2EED0B-1B45-8687-A88A-AF4B661A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267920" y="17343120"/>
          <a:ext cx="6267450" cy="490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3:Y33"/>
  <sheetViews>
    <sheetView tabSelected="1" zoomScale="72" workbookViewId="0">
      <selection activeCell="V32" sqref="V32"/>
    </sheetView>
  </sheetViews>
  <sheetFormatPr defaultRowHeight="15" x14ac:dyDescent="0.25"/>
  <cols>
    <col min="13" max="13" width="20.5703125" customWidth="1"/>
  </cols>
  <sheetData>
    <row r="3" spans="13:25" ht="15.75" x14ac:dyDescent="0.25">
      <c r="M3" s="1" t="s">
        <v>1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3:25" ht="15.75" x14ac:dyDescent="0.25">
      <c r="M4" s="1" t="s">
        <v>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3:25" ht="15.75" x14ac:dyDescent="0.25">
      <c r="M5" s="1"/>
      <c r="N5" s="1">
        <v>-1</v>
      </c>
      <c r="O5" s="1">
        <v>1</v>
      </c>
      <c r="P5" s="1"/>
      <c r="Q5" s="1">
        <v>0</v>
      </c>
      <c r="R5" s="1"/>
      <c r="S5" s="1"/>
      <c r="T5" s="1"/>
      <c r="U5" s="1"/>
      <c r="V5" s="1"/>
      <c r="W5" s="1"/>
      <c r="X5" s="1"/>
      <c r="Y5" s="1"/>
    </row>
    <row r="6" spans="13:25" ht="15.75" x14ac:dyDescent="0.25">
      <c r="M6" s="1" t="s">
        <v>3</v>
      </c>
      <c r="N6" s="1">
        <v>180</v>
      </c>
      <c r="O6" s="1">
        <v>190</v>
      </c>
      <c r="P6" s="1"/>
      <c r="Q6" s="1">
        <v>185</v>
      </c>
      <c r="R6" s="1"/>
      <c r="S6" s="1"/>
      <c r="T6" s="1"/>
      <c r="U6" s="1"/>
      <c r="V6" s="1"/>
      <c r="W6" s="1"/>
      <c r="X6" s="1"/>
      <c r="Y6" s="1"/>
    </row>
    <row r="7" spans="13:25" ht="15.75" x14ac:dyDescent="0.25">
      <c r="M7" s="1" t="s">
        <v>4</v>
      </c>
      <c r="N7" s="1">
        <v>24</v>
      </c>
      <c r="O7" s="1">
        <v>40</v>
      </c>
      <c r="P7" s="1"/>
      <c r="Q7" s="1">
        <v>32</v>
      </c>
      <c r="R7" s="1"/>
      <c r="S7" s="1"/>
      <c r="T7" s="1"/>
      <c r="U7" s="1"/>
      <c r="V7" s="1"/>
      <c r="W7" s="1"/>
      <c r="X7" s="1"/>
      <c r="Y7" s="1"/>
    </row>
    <row r="8" spans="13:25" ht="15.75" x14ac:dyDescent="0.25">
      <c r="M8" s="1" t="s">
        <v>5</v>
      </c>
      <c r="N8" s="1">
        <v>38</v>
      </c>
      <c r="O8" s="1">
        <v>50</v>
      </c>
      <c r="P8" s="1"/>
      <c r="Q8" s="1">
        <v>44</v>
      </c>
      <c r="R8" s="1"/>
      <c r="S8" s="1"/>
      <c r="T8" s="1"/>
      <c r="U8" s="1"/>
      <c r="V8" s="1"/>
      <c r="W8" s="1"/>
      <c r="X8" s="1"/>
      <c r="Y8" s="1"/>
    </row>
    <row r="9" spans="13:25" ht="15.75" x14ac:dyDescent="0.25"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3:25" ht="15.75" x14ac:dyDescent="0.25">
      <c r="M10" s="1" t="s">
        <v>280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29" spans="13:24" ht="15.75" x14ac:dyDescent="0.25">
      <c r="M29" s="1" t="s">
        <v>278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3:24" ht="15.75" x14ac:dyDescent="0.25">
      <c r="M30" s="1" t="s">
        <v>279</v>
      </c>
      <c r="N30" s="1"/>
      <c r="O30" s="1"/>
      <c r="P30" s="1"/>
      <c r="Q30" s="1"/>
    </row>
    <row r="33" spans="25:25" x14ac:dyDescent="0.25">
      <c r="Y33" t="s">
        <v>210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71"/>
  <sheetViews>
    <sheetView zoomScale="70" zoomScaleNormal="70" workbookViewId="0">
      <selection activeCell="H463" sqref="H463"/>
    </sheetView>
  </sheetViews>
  <sheetFormatPr defaultRowHeight="15" x14ac:dyDescent="0.25"/>
  <cols>
    <col min="1" max="1" width="12.5703125" style="2" customWidth="1"/>
    <col min="2" max="2" width="12" style="2" bestFit="1" customWidth="1"/>
    <col min="3" max="3" width="12.42578125" style="2" customWidth="1"/>
    <col min="4" max="4" width="18.140625" style="2" customWidth="1"/>
    <col min="5" max="5" width="18.42578125" style="2" customWidth="1"/>
    <col min="6" max="6" width="9.85546875" style="2" customWidth="1"/>
    <col min="7" max="7" width="9" style="2" bestFit="1" customWidth="1"/>
    <col min="8" max="8" width="15" customWidth="1"/>
    <col min="9" max="9" width="12.5703125" bestFit="1" customWidth="1"/>
    <col min="10" max="10" width="12.5703125" customWidth="1"/>
    <col min="11" max="11" width="16.85546875" customWidth="1"/>
    <col min="12" max="12" width="18" customWidth="1"/>
    <col min="13" max="13" width="15.85546875" customWidth="1"/>
    <col min="14" max="14" width="12" bestFit="1" customWidth="1"/>
    <col min="15" max="15" width="21" customWidth="1"/>
    <col min="16" max="16" width="12.5703125" customWidth="1"/>
    <col min="17" max="17" width="14.5703125" customWidth="1"/>
    <col min="19" max="19" width="18.5703125" customWidth="1"/>
  </cols>
  <sheetData>
    <row r="1" spans="1:17" x14ac:dyDescent="0.25">
      <c r="A1" s="94" t="s">
        <v>25</v>
      </c>
      <c r="B1" s="95"/>
      <c r="C1" s="3" t="s">
        <v>22</v>
      </c>
      <c r="D1" s="3" t="s">
        <v>23</v>
      </c>
      <c r="E1" s="3" t="s">
        <v>24</v>
      </c>
      <c r="F1" s="92" t="s">
        <v>0</v>
      </c>
      <c r="H1" s="94" t="s">
        <v>25</v>
      </c>
      <c r="I1" s="95"/>
      <c r="J1" s="3" t="s">
        <v>22</v>
      </c>
      <c r="K1" s="3" t="s">
        <v>23</v>
      </c>
      <c r="L1" s="3" t="s">
        <v>24</v>
      </c>
      <c r="M1" s="92" t="s">
        <v>0</v>
      </c>
      <c r="O1" s="3"/>
      <c r="P1" s="3" t="s">
        <v>34</v>
      </c>
      <c r="Q1" s="3" t="s">
        <v>35</v>
      </c>
    </row>
    <row r="2" spans="1:17" x14ac:dyDescent="0.25">
      <c r="A2" s="96"/>
      <c r="B2" s="97"/>
      <c r="C2" s="3" t="s">
        <v>31</v>
      </c>
      <c r="D2" s="3" t="s">
        <v>32</v>
      </c>
      <c r="E2" s="3" t="s">
        <v>33</v>
      </c>
      <c r="F2" s="93"/>
      <c r="H2" s="96"/>
      <c r="I2" s="97"/>
      <c r="J2" s="3" t="s">
        <v>28</v>
      </c>
      <c r="K2" s="3" t="s">
        <v>29</v>
      </c>
      <c r="L2" s="3" t="s">
        <v>30</v>
      </c>
      <c r="M2" s="93"/>
      <c r="O2" s="3" t="s">
        <v>31</v>
      </c>
      <c r="P2" s="3">
        <f>(180+190)/2</f>
        <v>185</v>
      </c>
      <c r="Q2" s="3">
        <f>(190-180)/2</f>
        <v>5</v>
      </c>
    </row>
    <row r="3" spans="1:17" x14ac:dyDescent="0.25">
      <c r="A3" s="3">
        <v>1</v>
      </c>
      <c r="B3" s="3" t="s">
        <v>6</v>
      </c>
      <c r="C3" s="3">
        <v>180</v>
      </c>
      <c r="D3" s="3">
        <v>24</v>
      </c>
      <c r="E3" s="3">
        <v>38</v>
      </c>
      <c r="F3" s="3">
        <v>5</v>
      </c>
      <c r="H3" s="3">
        <v>1</v>
      </c>
      <c r="I3" s="3" t="s">
        <v>6</v>
      </c>
      <c r="J3" s="3">
        <f>(C3-$P$2)/$Q$2</f>
        <v>-1</v>
      </c>
      <c r="K3" s="3">
        <f>(D3-$P$3)/$Q$3</f>
        <v>-1</v>
      </c>
      <c r="L3" s="3">
        <f>(E3-$P$4)/$Q$4</f>
        <v>-1</v>
      </c>
      <c r="M3" s="3">
        <v>5</v>
      </c>
      <c r="O3" s="3" t="s">
        <v>32</v>
      </c>
      <c r="P3" s="3">
        <f>(24+40)/2</f>
        <v>32</v>
      </c>
      <c r="Q3" s="3">
        <f>(40-24)/2</f>
        <v>8</v>
      </c>
    </row>
    <row r="4" spans="1:17" x14ac:dyDescent="0.25">
      <c r="A4" s="3">
        <v>2</v>
      </c>
      <c r="B4" s="3" t="s">
        <v>7</v>
      </c>
      <c r="C4" s="3">
        <v>190</v>
      </c>
      <c r="D4" s="3">
        <v>24</v>
      </c>
      <c r="E4" s="3">
        <v>38</v>
      </c>
      <c r="F4" s="3">
        <v>3</v>
      </c>
      <c r="H4" s="3">
        <v>2</v>
      </c>
      <c r="I4" s="3" t="s">
        <v>7</v>
      </c>
      <c r="J4" s="3">
        <f t="shared" ref="J4:J18" si="0">(C4-$P$2)/$Q$2</f>
        <v>1</v>
      </c>
      <c r="K4" s="3">
        <f t="shared" ref="K4:K18" si="1">(D4-$P$3)/$Q$3</f>
        <v>-1</v>
      </c>
      <c r="L4" s="3">
        <f t="shared" ref="L4:L18" si="2">(E4-$P$4)/$Q$4</f>
        <v>-1</v>
      </c>
      <c r="M4" s="3">
        <v>3</v>
      </c>
      <c r="O4" s="3" t="s">
        <v>33</v>
      </c>
      <c r="P4" s="3">
        <f>(38+50)/2</f>
        <v>44</v>
      </c>
      <c r="Q4" s="3">
        <f>(50-38)/2</f>
        <v>6</v>
      </c>
    </row>
    <row r="5" spans="1:17" x14ac:dyDescent="0.25">
      <c r="A5" s="3">
        <v>3</v>
      </c>
      <c r="B5" s="3" t="s">
        <v>8</v>
      </c>
      <c r="C5" s="3">
        <v>180</v>
      </c>
      <c r="D5" s="3">
        <v>40</v>
      </c>
      <c r="E5" s="3">
        <v>38</v>
      </c>
      <c r="F5" s="3">
        <v>4</v>
      </c>
      <c r="H5" s="3">
        <v>3</v>
      </c>
      <c r="I5" s="3" t="s">
        <v>8</v>
      </c>
      <c r="J5" s="3">
        <f t="shared" si="0"/>
        <v>-1</v>
      </c>
      <c r="K5" s="3">
        <f t="shared" si="1"/>
        <v>1</v>
      </c>
      <c r="L5" s="3">
        <f t="shared" si="2"/>
        <v>-1</v>
      </c>
      <c r="M5" s="3">
        <v>4</v>
      </c>
    </row>
    <row r="6" spans="1:17" x14ac:dyDescent="0.25">
      <c r="A6" s="3">
        <v>4</v>
      </c>
      <c r="B6" s="3" t="s">
        <v>9</v>
      </c>
      <c r="C6" s="3">
        <v>180</v>
      </c>
      <c r="D6" s="3">
        <v>24</v>
      </c>
      <c r="E6" s="3">
        <v>50</v>
      </c>
      <c r="F6" s="3">
        <v>2</v>
      </c>
      <c r="H6" s="3">
        <v>4</v>
      </c>
      <c r="I6" s="3" t="s">
        <v>9</v>
      </c>
      <c r="J6" s="3">
        <f t="shared" si="0"/>
        <v>-1</v>
      </c>
      <c r="K6" s="3">
        <f t="shared" si="1"/>
        <v>-1</v>
      </c>
      <c r="L6" s="3">
        <f t="shared" si="2"/>
        <v>1</v>
      </c>
      <c r="M6" s="3">
        <v>2</v>
      </c>
    </row>
    <row r="7" spans="1:17" x14ac:dyDescent="0.25">
      <c r="A7" s="3">
        <v>5</v>
      </c>
      <c r="B7" s="3" t="s">
        <v>10</v>
      </c>
      <c r="C7" s="3">
        <v>190</v>
      </c>
      <c r="D7" s="3">
        <v>40</v>
      </c>
      <c r="E7" s="3">
        <v>38</v>
      </c>
      <c r="F7" s="3">
        <v>4.5</v>
      </c>
      <c r="H7" s="3">
        <v>5</v>
      </c>
      <c r="I7" s="3" t="s">
        <v>10</v>
      </c>
      <c r="J7" s="3">
        <f t="shared" si="0"/>
        <v>1</v>
      </c>
      <c r="K7" s="3">
        <f t="shared" si="1"/>
        <v>1</v>
      </c>
      <c r="L7" s="3">
        <f t="shared" si="2"/>
        <v>-1</v>
      </c>
      <c r="M7" s="3">
        <v>4.5</v>
      </c>
    </row>
    <row r="8" spans="1:17" x14ac:dyDescent="0.25">
      <c r="A8" s="3">
        <v>6</v>
      </c>
      <c r="B8" s="3" t="s">
        <v>11</v>
      </c>
      <c r="C8" s="3">
        <v>180</v>
      </c>
      <c r="D8" s="3">
        <v>40</v>
      </c>
      <c r="E8" s="3">
        <v>50</v>
      </c>
      <c r="F8" s="3">
        <v>5</v>
      </c>
      <c r="H8" s="3">
        <v>6</v>
      </c>
      <c r="I8" s="3" t="s">
        <v>11</v>
      </c>
      <c r="J8" s="3">
        <f t="shared" si="0"/>
        <v>-1</v>
      </c>
      <c r="K8" s="3">
        <f t="shared" si="1"/>
        <v>1</v>
      </c>
      <c r="L8" s="3">
        <f t="shared" si="2"/>
        <v>1</v>
      </c>
      <c r="M8" s="3">
        <v>5</v>
      </c>
    </row>
    <row r="9" spans="1:17" x14ac:dyDescent="0.25">
      <c r="A9" s="3">
        <v>7</v>
      </c>
      <c r="B9" s="3" t="s">
        <v>12</v>
      </c>
      <c r="C9" s="3">
        <v>190</v>
      </c>
      <c r="D9" s="3">
        <v>24</v>
      </c>
      <c r="E9" s="3">
        <v>50</v>
      </c>
      <c r="F9" s="3">
        <v>6</v>
      </c>
      <c r="H9" s="3">
        <v>7</v>
      </c>
      <c r="I9" s="3" t="s">
        <v>12</v>
      </c>
      <c r="J9" s="3">
        <f t="shared" si="0"/>
        <v>1</v>
      </c>
      <c r="K9" s="3">
        <f t="shared" si="1"/>
        <v>-1</v>
      </c>
      <c r="L9" s="3">
        <f t="shared" si="2"/>
        <v>1</v>
      </c>
      <c r="M9" s="3">
        <v>6</v>
      </c>
    </row>
    <row r="10" spans="1:17" x14ac:dyDescent="0.25">
      <c r="A10" s="3">
        <v>8</v>
      </c>
      <c r="B10" s="3" t="s">
        <v>13</v>
      </c>
      <c r="C10" s="3">
        <v>190</v>
      </c>
      <c r="D10" s="3">
        <v>40</v>
      </c>
      <c r="E10" s="3">
        <v>50</v>
      </c>
      <c r="F10" s="3">
        <v>7</v>
      </c>
      <c r="H10" s="3">
        <v>8</v>
      </c>
      <c r="I10" s="3" t="s">
        <v>13</v>
      </c>
      <c r="J10" s="3">
        <f t="shared" si="0"/>
        <v>1</v>
      </c>
      <c r="K10" s="3">
        <f t="shared" si="1"/>
        <v>1</v>
      </c>
      <c r="L10" s="3">
        <f t="shared" si="2"/>
        <v>1</v>
      </c>
      <c r="M10" s="3">
        <v>7</v>
      </c>
    </row>
    <row r="11" spans="1:17" x14ac:dyDescent="0.25">
      <c r="A11" s="3">
        <v>9</v>
      </c>
      <c r="B11" s="3" t="s">
        <v>14</v>
      </c>
      <c r="C11" s="3">
        <v>180</v>
      </c>
      <c r="D11" s="3">
        <v>24</v>
      </c>
      <c r="E11" s="3">
        <v>38</v>
      </c>
      <c r="F11" s="3">
        <v>6</v>
      </c>
      <c r="H11" s="3">
        <v>9</v>
      </c>
      <c r="I11" s="3" t="s">
        <v>14</v>
      </c>
      <c r="J11" s="3">
        <f t="shared" si="0"/>
        <v>-1</v>
      </c>
      <c r="K11" s="3">
        <f t="shared" si="1"/>
        <v>-1</v>
      </c>
      <c r="L11" s="3">
        <f t="shared" si="2"/>
        <v>-1</v>
      </c>
      <c r="M11" s="3">
        <v>6</v>
      </c>
    </row>
    <row r="12" spans="1:17" x14ac:dyDescent="0.25">
      <c r="A12" s="3">
        <v>10</v>
      </c>
      <c r="B12" s="3" t="s">
        <v>15</v>
      </c>
      <c r="C12" s="3">
        <v>190</v>
      </c>
      <c r="D12" s="3">
        <v>24</v>
      </c>
      <c r="E12" s="3">
        <v>38</v>
      </c>
      <c r="F12" s="3">
        <v>4</v>
      </c>
      <c r="H12" s="3">
        <v>10</v>
      </c>
      <c r="I12" s="3" t="s">
        <v>15</v>
      </c>
      <c r="J12" s="3">
        <f t="shared" si="0"/>
        <v>1</v>
      </c>
      <c r="K12" s="3">
        <f t="shared" si="1"/>
        <v>-1</v>
      </c>
      <c r="L12" s="3">
        <f t="shared" si="2"/>
        <v>-1</v>
      </c>
      <c r="M12" s="3">
        <v>4</v>
      </c>
    </row>
    <row r="13" spans="1:17" x14ac:dyDescent="0.25">
      <c r="A13" s="3">
        <v>11</v>
      </c>
      <c r="B13" s="3" t="s">
        <v>16</v>
      </c>
      <c r="C13" s="3">
        <v>180</v>
      </c>
      <c r="D13" s="3">
        <v>40</v>
      </c>
      <c r="E13" s="3">
        <v>38</v>
      </c>
      <c r="F13" s="3">
        <v>3</v>
      </c>
      <c r="H13" s="3">
        <v>11</v>
      </c>
      <c r="I13" s="3" t="s">
        <v>16</v>
      </c>
      <c r="J13" s="3">
        <f t="shared" si="0"/>
        <v>-1</v>
      </c>
      <c r="K13" s="3">
        <f t="shared" si="1"/>
        <v>1</v>
      </c>
      <c r="L13" s="3">
        <f t="shared" si="2"/>
        <v>-1</v>
      </c>
      <c r="M13" s="3">
        <v>3</v>
      </c>
    </row>
    <row r="14" spans="1:17" x14ac:dyDescent="0.25">
      <c r="A14" s="3">
        <v>12</v>
      </c>
      <c r="B14" s="3" t="s">
        <v>17</v>
      </c>
      <c r="C14" s="3">
        <v>180</v>
      </c>
      <c r="D14" s="3">
        <v>24</v>
      </c>
      <c r="E14" s="3">
        <v>50</v>
      </c>
      <c r="F14" s="3">
        <v>5</v>
      </c>
      <c r="H14" s="3">
        <v>12</v>
      </c>
      <c r="I14" s="3" t="s">
        <v>17</v>
      </c>
      <c r="J14" s="3">
        <f t="shared" si="0"/>
        <v>-1</v>
      </c>
      <c r="K14" s="3">
        <f t="shared" si="1"/>
        <v>-1</v>
      </c>
      <c r="L14" s="3">
        <f t="shared" si="2"/>
        <v>1</v>
      </c>
      <c r="M14" s="3">
        <v>5</v>
      </c>
    </row>
    <row r="15" spans="1:17" x14ac:dyDescent="0.25">
      <c r="A15" s="3">
        <v>13</v>
      </c>
      <c r="B15" s="3" t="s">
        <v>18</v>
      </c>
      <c r="C15" s="3">
        <v>190</v>
      </c>
      <c r="D15" s="3">
        <v>40</v>
      </c>
      <c r="E15" s="3">
        <v>38</v>
      </c>
      <c r="F15" s="3">
        <v>4</v>
      </c>
      <c r="H15" s="3">
        <v>13</v>
      </c>
      <c r="I15" s="3" t="s">
        <v>18</v>
      </c>
      <c r="J15" s="3">
        <f t="shared" si="0"/>
        <v>1</v>
      </c>
      <c r="K15" s="3">
        <f t="shared" si="1"/>
        <v>1</v>
      </c>
      <c r="L15" s="3">
        <f t="shared" si="2"/>
        <v>-1</v>
      </c>
      <c r="M15" s="3">
        <v>4</v>
      </c>
    </row>
    <row r="16" spans="1:17" x14ac:dyDescent="0.25">
      <c r="A16" s="3">
        <v>14</v>
      </c>
      <c r="B16" s="3" t="s">
        <v>19</v>
      </c>
      <c r="C16" s="3">
        <v>180</v>
      </c>
      <c r="D16" s="3">
        <v>40</v>
      </c>
      <c r="E16" s="3">
        <v>50</v>
      </c>
      <c r="F16" s="3">
        <v>5</v>
      </c>
      <c r="H16" s="3">
        <v>14</v>
      </c>
      <c r="I16" s="3" t="s">
        <v>19</v>
      </c>
      <c r="J16" s="3">
        <f t="shared" si="0"/>
        <v>-1</v>
      </c>
      <c r="K16" s="3">
        <f t="shared" si="1"/>
        <v>1</v>
      </c>
      <c r="L16" s="3">
        <f t="shared" si="2"/>
        <v>1</v>
      </c>
      <c r="M16" s="3">
        <v>5</v>
      </c>
    </row>
    <row r="17" spans="1:13" x14ac:dyDescent="0.25">
      <c r="A17" s="3">
        <v>15</v>
      </c>
      <c r="B17" s="3" t="s">
        <v>20</v>
      </c>
      <c r="C17" s="3">
        <v>190</v>
      </c>
      <c r="D17" s="3">
        <v>24</v>
      </c>
      <c r="E17" s="3">
        <v>50</v>
      </c>
      <c r="F17" s="3">
        <v>7</v>
      </c>
      <c r="H17" s="3">
        <v>15</v>
      </c>
      <c r="I17" s="3" t="s">
        <v>20</v>
      </c>
      <c r="J17" s="3">
        <f t="shared" si="0"/>
        <v>1</v>
      </c>
      <c r="K17" s="3">
        <f t="shared" si="1"/>
        <v>-1</v>
      </c>
      <c r="L17" s="3">
        <f t="shared" si="2"/>
        <v>1</v>
      </c>
      <c r="M17" s="3">
        <v>7</v>
      </c>
    </row>
    <row r="18" spans="1:13" x14ac:dyDescent="0.25">
      <c r="A18" s="3">
        <v>16</v>
      </c>
      <c r="B18" s="3" t="s">
        <v>21</v>
      </c>
      <c r="C18" s="3">
        <v>190</v>
      </c>
      <c r="D18" s="3">
        <v>40</v>
      </c>
      <c r="E18" s="3">
        <v>50</v>
      </c>
      <c r="F18" s="3">
        <v>6</v>
      </c>
      <c r="H18" s="3">
        <v>16</v>
      </c>
      <c r="I18" s="3" t="s">
        <v>21</v>
      </c>
      <c r="J18" s="3">
        <f t="shared" si="0"/>
        <v>1</v>
      </c>
      <c r="K18" s="3">
        <f t="shared" si="1"/>
        <v>1</v>
      </c>
      <c r="L18" s="3">
        <f t="shared" si="2"/>
        <v>1</v>
      </c>
      <c r="M18" s="3">
        <v>6</v>
      </c>
    </row>
    <row r="20" spans="1:13" x14ac:dyDescent="0.25">
      <c r="A20" s="27" t="s">
        <v>26</v>
      </c>
      <c r="B20"/>
      <c r="C20"/>
      <c r="D20"/>
      <c r="E20"/>
      <c r="F20"/>
      <c r="G20"/>
    </row>
    <row r="21" spans="1:13" x14ac:dyDescent="0.25">
      <c r="A21"/>
      <c r="B21"/>
      <c r="C21"/>
      <c r="D21"/>
      <c r="E21"/>
      <c r="F21"/>
      <c r="G21"/>
    </row>
    <row r="22" spans="1:13" x14ac:dyDescent="0.25">
      <c r="A22"/>
      <c r="B22"/>
      <c r="C22"/>
      <c r="D22"/>
      <c r="E22"/>
      <c r="F22"/>
      <c r="G22"/>
    </row>
    <row r="23" spans="1:13" x14ac:dyDescent="0.25">
      <c r="A23"/>
      <c r="B23"/>
      <c r="C23"/>
      <c r="D23"/>
      <c r="E23"/>
      <c r="F23"/>
      <c r="G23"/>
    </row>
    <row r="24" spans="1:13" x14ac:dyDescent="0.25">
      <c r="A24"/>
      <c r="B24"/>
      <c r="C24"/>
      <c r="D24"/>
      <c r="E24"/>
      <c r="F24"/>
      <c r="G24"/>
    </row>
    <row r="25" spans="1:13" x14ac:dyDescent="0.25">
      <c r="A25"/>
      <c r="B25"/>
      <c r="C25"/>
      <c r="D25"/>
      <c r="E25"/>
      <c r="F25"/>
      <c r="G25"/>
    </row>
    <row r="26" spans="1:13" x14ac:dyDescent="0.25">
      <c r="A26"/>
      <c r="B26"/>
      <c r="C26"/>
      <c r="D26"/>
      <c r="E26"/>
      <c r="F26"/>
      <c r="G26"/>
    </row>
    <row r="27" spans="1:13" x14ac:dyDescent="0.25">
      <c r="A27"/>
      <c r="B27"/>
      <c r="C27"/>
      <c r="D27"/>
      <c r="E27"/>
      <c r="F27"/>
      <c r="G27"/>
    </row>
    <row r="28" spans="1:13" x14ac:dyDescent="0.25">
      <c r="A28"/>
      <c r="B28"/>
      <c r="C28"/>
      <c r="D28"/>
      <c r="E28"/>
      <c r="F28"/>
      <c r="G28"/>
    </row>
    <row r="29" spans="1:13" x14ac:dyDescent="0.25">
      <c r="A29"/>
      <c r="B29"/>
      <c r="C29"/>
      <c r="D29"/>
      <c r="E29"/>
      <c r="F29"/>
      <c r="G29"/>
    </row>
    <row r="30" spans="1:13" x14ac:dyDescent="0.25">
      <c r="A30"/>
      <c r="B30"/>
      <c r="C30"/>
      <c r="D30"/>
      <c r="E30"/>
      <c r="F30"/>
      <c r="G30"/>
    </row>
    <row r="31" spans="1:13" x14ac:dyDescent="0.25">
      <c r="A31"/>
      <c r="B31"/>
      <c r="C31"/>
      <c r="D31"/>
      <c r="E31"/>
      <c r="F31"/>
      <c r="G31"/>
    </row>
    <row r="32" spans="1:13" x14ac:dyDescent="0.25">
      <c r="A32"/>
      <c r="B32"/>
      <c r="C32"/>
      <c r="D32"/>
      <c r="E32"/>
      <c r="F32"/>
      <c r="G32"/>
    </row>
    <row r="33" spans="1:14" x14ac:dyDescent="0.25">
      <c r="A33"/>
      <c r="B33"/>
      <c r="C33"/>
      <c r="D33"/>
      <c r="E33"/>
      <c r="F33"/>
      <c r="G33"/>
    </row>
    <row r="34" spans="1:14" x14ac:dyDescent="0.25">
      <c r="A34"/>
      <c r="B34"/>
      <c r="C34"/>
      <c r="D34"/>
      <c r="E34"/>
      <c r="F34"/>
      <c r="G34"/>
    </row>
    <row r="35" spans="1:14" x14ac:dyDescent="0.25">
      <c r="A35"/>
      <c r="B35"/>
      <c r="C35"/>
      <c r="D35"/>
      <c r="E35"/>
      <c r="F35"/>
      <c r="G35"/>
    </row>
    <row r="36" spans="1:14" x14ac:dyDescent="0.25">
      <c r="A36"/>
      <c r="B36"/>
      <c r="C36"/>
      <c r="D36"/>
      <c r="E36"/>
      <c r="F36"/>
      <c r="G36"/>
    </row>
    <row r="37" spans="1:14" x14ac:dyDescent="0.25">
      <c r="A37"/>
      <c r="B37"/>
      <c r="C37"/>
      <c r="D37"/>
      <c r="E37"/>
      <c r="F37"/>
      <c r="G37"/>
    </row>
    <row r="38" spans="1:14" x14ac:dyDescent="0.25">
      <c r="A38" s="26" t="s">
        <v>27</v>
      </c>
      <c r="B38" s="27"/>
      <c r="C38" s="27"/>
    </row>
    <row r="39" spans="1:14" x14ac:dyDescent="0.25">
      <c r="A39" s="5"/>
      <c r="B39" s="6"/>
      <c r="D39" s="2" t="s">
        <v>28</v>
      </c>
      <c r="E39" s="2" t="s">
        <v>29</v>
      </c>
      <c r="F39" s="2" t="s">
        <v>30</v>
      </c>
      <c r="G39" s="2" t="s">
        <v>40</v>
      </c>
      <c r="H39" s="2" t="s">
        <v>41</v>
      </c>
      <c r="I39" s="2" t="s">
        <v>42</v>
      </c>
      <c r="J39" s="2" t="s">
        <v>43</v>
      </c>
    </row>
    <row r="40" spans="1:14" x14ac:dyDescent="0.25">
      <c r="A40" s="5"/>
      <c r="C40" s="2" t="s">
        <v>37</v>
      </c>
      <c r="D40" s="2" t="s">
        <v>38</v>
      </c>
      <c r="E40" s="2" t="s">
        <v>39</v>
      </c>
      <c r="F40" s="2" t="s">
        <v>44</v>
      </c>
      <c r="G40" s="2" t="s">
        <v>45</v>
      </c>
      <c r="H40" s="2" t="s">
        <v>46</v>
      </c>
      <c r="I40" s="2" t="s">
        <v>47</v>
      </c>
      <c r="J40" s="2" t="s">
        <v>48</v>
      </c>
    </row>
    <row r="41" spans="1:14" x14ac:dyDescent="0.25">
      <c r="A41" s="5"/>
      <c r="B41" s="5" t="s">
        <v>36</v>
      </c>
      <c r="C41" s="7">
        <v>1</v>
      </c>
      <c r="D41" s="11">
        <v>-1</v>
      </c>
      <c r="E41" s="11">
        <v>-1</v>
      </c>
      <c r="F41" s="11">
        <v>-1</v>
      </c>
      <c r="G41" s="11">
        <f>D41*E41</f>
        <v>1</v>
      </c>
      <c r="H41" s="17">
        <f>D41*F41</f>
        <v>1</v>
      </c>
      <c r="I41" s="17">
        <f>E41*F41</f>
        <v>1</v>
      </c>
      <c r="J41" s="18">
        <f>D41*E41*F41</f>
        <v>-1</v>
      </c>
      <c r="M41" s="19" t="s">
        <v>49</v>
      </c>
      <c r="N41" s="9">
        <v>5</v>
      </c>
    </row>
    <row r="42" spans="1:14" x14ac:dyDescent="0.25">
      <c r="A42" s="5"/>
      <c r="B42" s="6"/>
      <c r="C42" s="12">
        <v>1</v>
      </c>
      <c r="D42" s="2">
        <v>1</v>
      </c>
      <c r="E42" s="2">
        <v>-1</v>
      </c>
      <c r="F42" s="2">
        <v>-1</v>
      </c>
      <c r="G42" s="2">
        <f>D42*E42</f>
        <v>-1</v>
      </c>
      <c r="H42">
        <f t="shared" ref="H42:H56" si="3">D42*F42</f>
        <v>-1</v>
      </c>
      <c r="I42">
        <f t="shared" ref="I42:I56" si="4">E42*F42</f>
        <v>1</v>
      </c>
      <c r="J42" s="13">
        <f t="shared" ref="J42:J56" si="5">D42*E42*F42</f>
        <v>1</v>
      </c>
      <c r="N42" s="20">
        <v>3</v>
      </c>
    </row>
    <row r="43" spans="1:14" x14ac:dyDescent="0.25">
      <c r="A43" s="5"/>
      <c r="B43" s="6"/>
      <c r="C43" s="12">
        <v>1</v>
      </c>
      <c r="D43" s="2">
        <v>-1</v>
      </c>
      <c r="E43" s="2">
        <v>1</v>
      </c>
      <c r="F43" s="2">
        <v>-1</v>
      </c>
      <c r="G43" s="2">
        <f>D43*E43</f>
        <v>-1</v>
      </c>
      <c r="H43">
        <f t="shared" si="3"/>
        <v>1</v>
      </c>
      <c r="I43">
        <f t="shared" si="4"/>
        <v>-1</v>
      </c>
      <c r="J43" s="13">
        <f t="shared" si="5"/>
        <v>1</v>
      </c>
      <c r="N43" s="20">
        <v>4</v>
      </c>
    </row>
    <row r="44" spans="1:14" x14ac:dyDescent="0.25">
      <c r="C44" s="12">
        <v>1</v>
      </c>
      <c r="D44" s="2">
        <v>-1</v>
      </c>
      <c r="E44" s="2">
        <v>-1</v>
      </c>
      <c r="F44" s="2">
        <v>1</v>
      </c>
      <c r="G44" s="2">
        <f t="shared" ref="G44:G56" si="6">D44*E44</f>
        <v>1</v>
      </c>
      <c r="H44">
        <f t="shared" si="3"/>
        <v>-1</v>
      </c>
      <c r="I44">
        <f t="shared" si="4"/>
        <v>-1</v>
      </c>
      <c r="J44" s="13">
        <f t="shared" si="5"/>
        <v>1</v>
      </c>
      <c r="N44" s="20">
        <v>2</v>
      </c>
    </row>
    <row r="45" spans="1:14" x14ac:dyDescent="0.25">
      <c r="C45" s="12">
        <v>1</v>
      </c>
      <c r="D45" s="2">
        <v>1</v>
      </c>
      <c r="E45" s="2">
        <v>1</v>
      </c>
      <c r="F45" s="2">
        <v>-1</v>
      </c>
      <c r="G45" s="2">
        <f t="shared" si="6"/>
        <v>1</v>
      </c>
      <c r="H45">
        <f t="shared" si="3"/>
        <v>-1</v>
      </c>
      <c r="I45">
        <f t="shared" si="4"/>
        <v>-1</v>
      </c>
      <c r="J45" s="13">
        <f t="shared" si="5"/>
        <v>-1</v>
      </c>
      <c r="N45" s="20">
        <v>4.5</v>
      </c>
    </row>
    <row r="46" spans="1:14" x14ac:dyDescent="0.25">
      <c r="C46" s="12">
        <v>1</v>
      </c>
      <c r="D46" s="2">
        <v>-1</v>
      </c>
      <c r="E46" s="2">
        <v>1</v>
      </c>
      <c r="F46" s="2">
        <v>1</v>
      </c>
      <c r="G46" s="2">
        <f t="shared" si="6"/>
        <v>-1</v>
      </c>
      <c r="H46">
        <f t="shared" si="3"/>
        <v>-1</v>
      </c>
      <c r="I46">
        <f t="shared" si="4"/>
        <v>1</v>
      </c>
      <c r="J46" s="13">
        <f t="shared" si="5"/>
        <v>-1</v>
      </c>
      <c r="N46" s="20">
        <v>5</v>
      </c>
    </row>
    <row r="47" spans="1:14" x14ac:dyDescent="0.25">
      <c r="C47" s="12">
        <v>1</v>
      </c>
      <c r="D47" s="2">
        <v>1</v>
      </c>
      <c r="E47" s="2">
        <v>-1</v>
      </c>
      <c r="F47" s="2">
        <v>1</v>
      </c>
      <c r="G47" s="2">
        <f t="shared" si="6"/>
        <v>-1</v>
      </c>
      <c r="H47">
        <f t="shared" si="3"/>
        <v>1</v>
      </c>
      <c r="I47">
        <f t="shared" si="4"/>
        <v>-1</v>
      </c>
      <c r="J47" s="13">
        <f t="shared" si="5"/>
        <v>-1</v>
      </c>
      <c r="N47" s="20">
        <v>6</v>
      </c>
    </row>
    <row r="48" spans="1:14" x14ac:dyDescent="0.25">
      <c r="C48" s="12">
        <v>1</v>
      </c>
      <c r="D48" s="2">
        <v>1</v>
      </c>
      <c r="E48" s="2">
        <v>1</v>
      </c>
      <c r="F48" s="2">
        <v>1</v>
      </c>
      <c r="G48" s="2">
        <f t="shared" si="6"/>
        <v>1</v>
      </c>
      <c r="H48">
        <f t="shared" si="3"/>
        <v>1</v>
      </c>
      <c r="I48">
        <f t="shared" si="4"/>
        <v>1</v>
      </c>
      <c r="J48" s="13">
        <f t="shared" si="5"/>
        <v>1</v>
      </c>
      <c r="N48" s="20">
        <v>7</v>
      </c>
    </row>
    <row r="49" spans="2:18" x14ac:dyDescent="0.25">
      <c r="C49" s="12">
        <v>1</v>
      </c>
      <c r="D49" s="2">
        <v>-1</v>
      </c>
      <c r="E49" s="2">
        <v>-1</v>
      </c>
      <c r="F49" s="2">
        <v>-1</v>
      </c>
      <c r="G49" s="2">
        <f t="shared" si="6"/>
        <v>1</v>
      </c>
      <c r="H49">
        <f t="shared" si="3"/>
        <v>1</v>
      </c>
      <c r="I49">
        <f t="shared" si="4"/>
        <v>1</v>
      </c>
      <c r="J49" s="13">
        <f t="shared" si="5"/>
        <v>-1</v>
      </c>
      <c r="N49" s="20">
        <v>6</v>
      </c>
    </row>
    <row r="50" spans="2:18" x14ac:dyDescent="0.25">
      <c r="C50" s="12">
        <v>1</v>
      </c>
      <c r="D50" s="2">
        <v>1</v>
      </c>
      <c r="E50" s="2">
        <v>-1</v>
      </c>
      <c r="F50" s="2">
        <v>-1</v>
      </c>
      <c r="G50" s="2">
        <f t="shared" si="6"/>
        <v>-1</v>
      </c>
      <c r="H50">
        <f t="shared" si="3"/>
        <v>-1</v>
      </c>
      <c r="I50">
        <f t="shared" si="4"/>
        <v>1</v>
      </c>
      <c r="J50" s="13">
        <f t="shared" si="5"/>
        <v>1</v>
      </c>
      <c r="N50" s="20">
        <v>4</v>
      </c>
    </row>
    <row r="51" spans="2:18" x14ac:dyDescent="0.25">
      <c r="C51" s="12">
        <v>1</v>
      </c>
      <c r="D51" s="2">
        <v>-1</v>
      </c>
      <c r="E51" s="2">
        <v>1</v>
      </c>
      <c r="F51" s="2">
        <v>-1</v>
      </c>
      <c r="G51" s="2">
        <f t="shared" si="6"/>
        <v>-1</v>
      </c>
      <c r="H51">
        <f t="shared" si="3"/>
        <v>1</v>
      </c>
      <c r="I51">
        <f t="shared" si="4"/>
        <v>-1</v>
      </c>
      <c r="J51" s="13">
        <f t="shared" si="5"/>
        <v>1</v>
      </c>
      <c r="N51" s="20">
        <v>3</v>
      </c>
    </row>
    <row r="52" spans="2:18" x14ac:dyDescent="0.25">
      <c r="C52" s="12">
        <v>1</v>
      </c>
      <c r="D52" s="2">
        <v>-1</v>
      </c>
      <c r="E52" s="2">
        <v>-1</v>
      </c>
      <c r="F52" s="2">
        <v>1</v>
      </c>
      <c r="G52" s="2">
        <f t="shared" si="6"/>
        <v>1</v>
      </c>
      <c r="H52">
        <f t="shared" si="3"/>
        <v>-1</v>
      </c>
      <c r="I52">
        <f t="shared" si="4"/>
        <v>-1</v>
      </c>
      <c r="J52" s="13">
        <f t="shared" si="5"/>
        <v>1</v>
      </c>
      <c r="N52" s="20">
        <v>5</v>
      </c>
    </row>
    <row r="53" spans="2:18" x14ac:dyDescent="0.25">
      <c r="C53" s="12">
        <v>1</v>
      </c>
      <c r="D53" s="2">
        <v>1</v>
      </c>
      <c r="E53" s="2">
        <v>1</v>
      </c>
      <c r="F53" s="2">
        <v>-1</v>
      </c>
      <c r="G53" s="2">
        <f t="shared" si="6"/>
        <v>1</v>
      </c>
      <c r="H53">
        <f t="shared" si="3"/>
        <v>-1</v>
      </c>
      <c r="I53">
        <f t="shared" si="4"/>
        <v>-1</v>
      </c>
      <c r="J53" s="13">
        <f t="shared" si="5"/>
        <v>-1</v>
      </c>
      <c r="N53" s="20">
        <v>4</v>
      </c>
    </row>
    <row r="54" spans="2:18" x14ac:dyDescent="0.25">
      <c r="C54" s="12">
        <v>1</v>
      </c>
      <c r="D54" s="2">
        <v>-1</v>
      </c>
      <c r="E54" s="2">
        <v>1</v>
      </c>
      <c r="F54" s="2">
        <v>1</v>
      </c>
      <c r="G54" s="2">
        <f t="shared" si="6"/>
        <v>-1</v>
      </c>
      <c r="H54">
        <f t="shared" si="3"/>
        <v>-1</v>
      </c>
      <c r="I54">
        <f t="shared" si="4"/>
        <v>1</v>
      </c>
      <c r="J54" s="13">
        <f t="shared" si="5"/>
        <v>-1</v>
      </c>
      <c r="N54" s="20">
        <v>5</v>
      </c>
    </row>
    <row r="55" spans="2:18" x14ac:dyDescent="0.25">
      <c r="C55" s="12">
        <v>1</v>
      </c>
      <c r="D55" s="2">
        <v>1</v>
      </c>
      <c r="E55" s="2">
        <v>-1</v>
      </c>
      <c r="F55" s="2">
        <v>1</v>
      </c>
      <c r="G55" s="2">
        <f t="shared" si="6"/>
        <v>-1</v>
      </c>
      <c r="H55">
        <f t="shared" si="3"/>
        <v>1</v>
      </c>
      <c r="I55">
        <f t="shared" si="4"/>
        <v>-1</v>
      </c>
      <c r="J55" s="13">
        <f t="shared" si="5"/>
        <v>-1</v>
      </c>
      <c r="N55" s="20">
        <v>7</v>
      </c>
    </row>
    <row r="56" spans="2:18" x14ac:dyDescent="0.25">
      <c r="C56" s="8">
        <v>1</v>
      </c>
      <c r="D56" s="14">
        <v>1</v>
      </c>
      <c r="E56" s="14">
        <v>1</v>
      </c>
      <c r="F56" s="14">
        <v>1</v>
      </c>
      <c r="G56" s="14">
        <f t="shared" si="6"/>
        <v>1</v>
      </c>
      <c r="H56" s="15">
        <f t="shared" si="3"/>
        <v>1</v>
      </c>
      <c r="I56" s="15">
        <f t="shared" si="4"/>
        <v>1</v>
      </c>
      <c r="J56" s="16">
        <f t="shared" si="5"/>
        <v>1</v>
      </c>
      <c r="K56" t="s">
        <v>52</v>
      </c>
      <c r="N56" s="10">
        <v>6</v>
      </c>
      <c r="O56" t="s">
        <v>50</v>
      </c>
    </row>
    <row r="57" spans="2:18" x14ac:dyDescent="0.25">
      <c r="C57" s="68">
        <f t="shared" ref="C57:F57" si="7">SUM(C41:C56)</f>
        <v>16</v>
      </c>
      <c r="D57" s="68">
        <f t="shared" si="7"/>
        <v>0</v>
      </c>
      <c r="E57" s="68">
        <f t="shared" si="7"/>
        <v>0</v>
      </c>
      <c r="F57" s="68">
        <f t="shared" si="7"/>
        <v>0</v>
      </c>
    </row>
    <row r="58" spans="2:18" x14ac:dyDescent="0.25">
      <c r="B58" s="21" t="s">
        <v>51</v>
      </c>
      <c r="C58" s="7">
        <f t="array" ref="C58:R65">TRANSPOSE(C41:J56)</f>
        <v>1</v>
      </c>
      <c r="D58" s="11">
        <v>1</v>
      </c>
      <c r="E58" s="11">
        <v>1</v>
      </c>
      <c r="F58" s="11">
        <v>1</v>
      </c>
      <c r="G58" s="11">
        <v>1</v>
      </c>
      <c r="H58" s="17">
        <v>1</v>
      </c>
      <c r="I58" s="17">
        <v>1</v>
      </c>
      <c r="J58" s="17">
        <v>1</v>
      </c>
      <c r="K58" s="17">
        <v>1</v>
      </c>
      <c r="L58" s="17">
        <v>1</v>
      </c>
      <c r="M58" s="17">
        <v>1</v>
      </c>
      <c r="N58" s="17">
        <v>1</v>
      </c>
      <c r="O58" s="17">
        <v>1</v>
      </c>
      <c r="P58" s="17">
        <v>1</v>
      </c>
      <c r="Q58" s="17">
        <v>1</v>
      </c>
      <c r="R58" s="18">
        <v>1</v>
      </c>
    </row>
    <row r="59" spans="2:18" x14ac:dyDescent="0.25">
      <c r="C59" s="12">
        <v>-1</v>
      </c>
      <c r="D59" s="2">
        <v>1</v>
      </c>
      <c r="E59" s="2">
        <v>-1</v>
      </c>
      <c r="F59" s="2">
        <v>-1</v>
      </c>
      <c r="G59" s="2">
        <v>1</v>
      </c>
      <c r="H59">
        <v>-1</v>
      </c>
      <c r="I59">
        <v>1</v>
      </c>
      <c r="J59">
        <v>1</v>
      </c>
      <c r="K59">
        <v>-1</v>
      </c>
      <c r="L59">
        <v>1</v>
      </c>
      <c r="M59">
        <v>-1</v>
      </c>
      <c r="N59">
        <v>-1</v>
      </c>
      <c r="O59">
        <v>1</v>
      </c>
      <c r="P59">
        <v>-1</v>
      </c>
      <c r="Q59">
        <v>1</v>
      </c>
      <c r="R59" s="13">
        <v>1</v>
      </c>
    </row>
    <row r="60" spans="2:18" x14ac:dyDescent="0.25">
      <c r="C60" s="12">
        <v>-1</v>
      </c>
      <c r="D60" s="2">
        <v>-1</v>
      </c>
      <c r="E60" s="2">
        <v>1</v>
      </c>
      <c r="F60" s="2">
        <v>-1</v>
      </c>
      <c r="G60" s="2">
        <v>1</v>
      </c>
      <c r="H60">
        <v>1</v>
      </c>
      <c r="I60">
        <v>-1</v>
      </c>
      <c r="J60">
        <v>1</v>
      </c>
      <c r="K60">
        <v>-1</v>
      </c>
      <c r="L60">
        <v>-1</v>
      </c>
      <c r="M60">
        <v>1</v>
      </c>
      <c r="N60">
        <v>-1</v>
      </c>
      <c r="O60">
        <v>1</v>
      </c>
      <c r="P60">
        <v>1</v>
      </c>
      <c r="Q60">
        <v>-1</v>
      </c>
      <c r="R60" s="13">
        <v>1</v>
      </c>
    </row>
    <row r="61" spans="2:18" x14ac:dyDescent="0.25">
      <c r="C61" s="12">
        <v>-1</v>
      </c>
      <c r="D61" s="2">
        <v>-1</v>
      </c>
      <c r="E61" s="2">
        <v>-1</v>
      </c>
      <c r="F61" s="2">
        <v>1</v>
      </c>
      <c r="G61" s="2">
        <v>-1</v>
      </c>
      <c r="H61">
        <v>1</v>
      </c>
      <c r="I61">
        <v>1</v>
      </c>
      <c r="J61">
        <v>1</v>
      </c>
      <c r="K61">
        <v>-1</v>
      </c>
      <c r="L61">
        <v>-1</v>
      </c>
      <c r="M61">
        <v>-1</v>
      </c>
      <c r="N61">
        <v>1</v>
      </c>
      <c r="O61">
        <v>-1</v>
      </c>
      <c r="P61">
        <v>1</v>
      </c>
      <c r="Q61">
        <v>1</v>
      </c>
      <c r="R61" s="13">
        <v>1</v>
      </c>
    </row>
    <row r="62" spans="2:18" x14ac:dyDescent="0.25">
      <c r="C62" s="12">
        <v>1</v>
      </c>
      <c r="D62" s="2">
        <v>-1</v>
      </c>
      <c r="E62" s="2">
        <v>-1</v>
      </c>
      <c r="F62" s="2">
        <v>1</v>
      </c>
      <c r="G62" s="2">
        <v>1</v>
      </c>
      <c r="H62">
        <v>-1</v>
      </c>
      <c r="I62">
        <v>-1</v>
      </c>
      <c r="J62">
        <v>1</v>
      </c>
      <c r="K62">
        <v>1</v>
      </c>
      <c r="L62">
        <v>-1</v>
      </c>
      <c r="M62">
        <v>-1</v>
      </c>
      <c r="N62">
        <v>1</v>
      </c>
      <c r="O62">
        <v>1</v>
      </c>
      <c r="P62">
        <v>-1</v>
      </c>
      <c r="Q62">
        <v>-1</v>
      </c>
      <c r="R62" s="13">
        <v>1</v>
      </c>
    </row>
    <row r="63" spans="2:18" x14ac:dyDescent="0.25">
      <c r="C63" s="12">
        <v>1</v>
      </c>
      <c r="D63" s="2">
        <v>-1</v>
      </c>
      <c r="E63" s="2">
        <v>1</v>
      </c>
      <c r="F63" s="2">
        <v>-1</v>
      </c>
      <c r="G63" s="2">
        <v>-1</v>
      </c>
      <c r="H63">
        <v>-1</v>
      </c>
      <c r="I63">
        <v>1</v>
      </c>
      <c r="J63">
        <v>1</v>
      </c>
      <c r="K63">
        <v>1</v>
      </c>
      <c r="L63">
        <v>-1</v>
      </c>
      <c r="M63">
        <v>1</v>
      </c>
      <c r="N63">
        <v>-1</v>
      </c>
      <c r="O63">
        <v>-1</v>
      </c>
      <c r="P63">
        <v>-1</v>
      </c>
      <c r="Q63">
        <v>1</v>
      </c>
      <c r="R63" s="13">
        <v>1</v>
      </c>
    </row>
    <row r="64" spans="2:18" x14ac:dyDescent="0.25">
      <c r="C64" s="12">
        <v>1</v>
      </c>
      <c r="D64" s="2">
        <v>1</v>
      </c>
      <c r="E64" s="2">
        <v>-1</v>
      </c>
      <c r="F64" s="2">
        <v>-1</v>
      </c>
      <c r="G64" s="2">
        <v>-1</v>
      </c>
      <c r="H64">
        <v>1</v>
      </c>
      <c r="I64">
        <v>-1</v>
      </c>
      <c r="J64">
        <v>1</v>
      </c>
      <c r="K64">
        <v>1</v>
      </c>
      <c r="L64">
        <v>1</v>
      </c>
      <c r="M64">
        <v>-1</v>
      </c>
      <c r="N64">
        <v>-1</v>
      </c>
      <c r="O64">
        <v>-1</v>
      </c>
      <c r="P64">
        <v>1</v>
      </c>
      <c r="Q64">
        <v>-1</v>
      </c>
      <c r="R64" s="13">
        <v>1</v>
      </c>
    </row>
    <row r="65" spans="1:19" x14ac:dyDescent="0.25">
      <c r="C65" s="8">
        <v>-1</v>
      </c>
      <c r="D65" s="14">
        <v>1</v>
      </c>
      <c r="E65" s="14">
        <v>1</v>
      </c>
      <c r="F65" s="14">
        <v>1</v>
      </c>
      <c r="G65" s="14">
        <v>-1</v>
      </c>
      <c r="H65" s="15">
        <v>-1</v>
      </c>
      <c r="I65" s="15">
        <v>-1</v>
      </c>
      <c r="J65" s="15">
        <v>1</v>
      </c>
      <c r="K65" s="15">
        <v>-1</v>
      </c>
      <c r="L65" s="15">
        <v>1</v>
      </c>
      <c r="M65" s="15">
        <v>1</v>
      </c>
      <c r="N65" s="15">
        <v>1</v>
      </c>
      <c r="O65" s="15">
        <v>-1</v>
      </c>
      <c r="P65" s="15">
        <v>-1</v>
      </c>
      <c r="Q65" s="15">
        <v>-1</v>
      </c>
      <c r="R65" s="16">
        <v>1</v>
      </c>
      <c r="S65" t="s">
        <v>153</v>
      </c>
    </row>
    <row r="67" spans="1:19" x14ac:dyDescent="0.25">
      <c r="B67" s="2" t="s">
        <v>53</v>
      </c>
      <c r="C67" s="9">
        <f t="array" ref="C67:C74">MMULT(C58:R65,N41:N56)</f>
        <v>76.5</v>
      </c>
      <c r="E67" s="21" t="s">
        <v>55</v>
      </c>
      <c r="F67" s="9">
        <f>C67/16</f>
        <v>4.78125</v>
      </c>
      <c r="H67" s="19" t="s">
        <v>56</v>
      </c>
      <c r="I67" s="22">
        <f>F67</f>
        <v>4.78125</v>
      </c>
    </row>
    <row r="68" spans="1:19" x14ac:dyDescent="0.25">
      <c r="B68" s="2" t="s">
        <v>54</v>
      </c>
      <c r="C68" s="20">
        <v>6.5</v>
      </c>
      <c r="F68" s="20">
        <f t="shared" ref="F68:F74" si="8">C68/16</f>
        <v>0.40625</v>
      </c>
      <c r="H68" s="19" t="s">
        <v>57</v>
      </c>
      <c r="I68" s="23">
        <f t="shared" ref="I68:I74" si="9">F68</f>
        <v>0.40625</v>
      </c>
    </row>
    <row r="69" spans="1:19" x14ac:dyDescent="0.25">
      <c r="C69" s="20">
        <v>0.5</v>
      </c>
      <c r="F69" s="20">
        <f t="shared" si="8"/>
        <v>3.125E-2</v>
      </c>
      <c r="H69" s="19" t="s">
        <v>58</v>
      </c>
      <c r="I69" s="23">
        <f t="shared" si="9"/>
        <v>3.125E-2</v>
      </c>
    </row>
    <row r="70" spans="1:19" x14ac:dyDescent="0.25">
      <c r="C70" s="20">
        <v>9.5</v>
      </c>
      <c r="F70" s="20">
        <f t="shared" si="8"/>
        <v>0.59375</v>
      </c>
      <c r="H70" s="19" t="s">
        <v>59</v>
      </c>
      <c r="I70" s="23">
        <f t="shared" si="9"/>
        <v>0.59375</v>
      </c>
    </row>
    <row r="71" spans="1:19" x14ac:dyDescent="0.25">
      <c r="C71" s="20">
        <v>2.5</v>
      </c>
      <c r="F71" s="20">
        <f t="shared" si="8"/>
        <v>0.15625</v>
      </c>
      <c r="H71" s="19" t="s">
        <v>60</v>
      </c>
      <c r="I71" s="23">
        <f t="shared" si="9"/>
        <v>0.15625</v>
      </c>
      <c r="O71" t="s">
        <v>72</v>
      </c>
    </row>
    <row r="72" spans="1:19" ht="15.75" thickBot="1" x14ac:dyDescent="0.3">
      <c r="C72" s="20">
        <v>11.5</v>
      </c>
      <c r="F72" s="20">
        <f t="shared" si="8"/>
        <v>0.71875</v>
      </c>
      <c r="H72" s="19" t="s">
        <v>62</v>
      </c>
      <c r="I72" s="23">
        <f t="shared" si="9"/>
        <v>0.71875</v>
      </c>
    </row>
    <row r="73" spans="1:19" x14ac:dyDescent="0.25">
      <c r="C73" s="20">
        <v>5.5</v>
      </c>
      <c r="F73" s="20">
        <f t="shared" si="8"/>
        <v>0.34375</v>
      </c>
      <c r="H73" s="19" t="s">
        <v>61</v>
      </c>
      <c r="I73" s="23">
        <f t="shared" si="9"/>
        <v>0.34375</v>
      </c>
      <c r="O73" s="32" t="s">
        <v>73</v>
      </c>
      <c r="P73" s="32"/>
    </row>
    <row r="74" spans="1:19" x14ac:dyDescent="0.25">
      <c r="C74" s="10">
        <v>-8.5</v>
      </c>
      <c r="F74" s="10">
        <f t="shared" si="8"/>
        <v>-0.53125</v>
      </c>
      <c r="H74" s="19" t="s">
        <v>63</v>
      </c>
      <c r="I74" s="24">
        <f t="shared" si="9"/>
        <v>-0.53125</v>
      </c>
      <c r="O74" t="s">
        <v>74</v>
      </c>
      <c r="P74">
        <v>0.87537061053698939</v>
      </c>
    </row>
    <row r="75" spans="1:19" x14ac:dyDescent="0.25">
      <c r="O75" t="s">
        <v>75</v>
      </c>
      <c r="P75">
        <v>0.76627370579190157</v>
      </c>
    </row>
    <row r="76" spans="1:19" x14ac:dyDescent="0.25">
      <c r="A76" s="26" t="s">
        <v>64</v>
      </c>
      <c r="B76" s="27"/>
      <c r="C76" s="27"/>
      <c r="O76" t="s">
        <v>76</v>
      </c>
      <c r="P76">
        <v>0.56176319835981547</v>
      </c>
    </row>
    <row r="77" spans="1:19" x14ac:dyDescent="0.25">
      <c r="A77" s="25"/>
      <c r="B77" s="25" t="s">
        <v>65</v>
      </c>
      <c r="D77" s="28" t="s">
        <v>68</v>
      </c>
      <c r="O77" t="s">
        <v>77</v>
      </c>
      <c r="P77">
        <v>0.94372930440884373</v>
      </c>
    </row>
    <row r="78" spans="1:19" ht="15.75" thickBot="1" x14ac:dyDescent="0.3">
      <c r="A78" s="25"/>
      <c r="B78" s="25" t="s">
        <v>66</v>
      </c>
      <c r="D78" s="28" t="s">
        <v>69</v>
      </c>
      <c r="O78" s="30" t="s">
        <v>78</v>
      </c>
      <c r="P78" s="30">
        <v>16</v>
      </c>
    </row>
    <row r="79" spans="1:19" x14ac:dyDescent="0.25">
      <c r="A79" s="25"/>
      <c r="B79" s="25" t="s">
        <v>67</v>
      </c>
      <c r="D79" s="28" t="s">
        <v>70</v>
      </c>
    </row>
    <row r="80" spans="1:19" ht="15.75" thickBot="1" x14ac:dyDescent="0.3">
      <c r="O80" t="s">
        <v>79</v>
      </c>
    </row>
    <row r="81" spans="1:23" x14ac:dyDescent="0.25">
      <c r="O81" s="31"/>
      <c r="P81" s="31" t="s">
        <v>84</v>
      </c>
      <c r="Q81" s="31" t="s">
        <v>85</v>
      </c>
      <c r="R81" s="31" t="s">
        <v>86</v>
      </c>
      <c r="S81" s="31" t="s">
        <v>87</v>
      </c>
      <c r="T81" s="31" t="s">
        <v>88</v>
      </c>
    </row>
    <row r="82" spans="1:23" x14ac:dyDescent="0.25">
      <c r="A82" s="4" t="s">
        <v>28</v>
      </c>
      <c r="B82" s="29" t="s">
        <v>29</v>
      </c>
      <c r="C82" s="29" t="s">
        <v>30</v>
      </c>
      <c r="D82" s="29" t="s">
        <v>40</v>
      </c>
      <c r="E82" s="29" t="s">
        <v>41</v>
      </c>
      <c r="F82" s="29" t="s">
        <v>42</v>
      </c>
      <c r="G82" s="29" t="s">
        <v>43</v>
      </c>
      <c r="H82" s="3" t="s">
        <v>71</v>
      </c>
      <c r="J82" s="3"/>
      <c r="K82" s="3" t="s">
        <v>34</v>
      </c>
      <c r="L82" s="3" t="s">
        <v>35</v>
      </c>
      <c r="O82" t="s">
        <v>80</v>
      </c>
      <c r="P82">
        <v>7</v>
      </c>
      <c r="Q82">
        <v>23.359375</v>
      </c>
      <c r="R82">
        <v>3.3370535714285716</v>
      </c>
      <c r="S82">
        <v>3.7468671679197993</v>
      </c>
      <c r="T82">
        <v>4.1901795784584757E-2</v>
      </c>
    </row>
    <row r="83" spans="1:23" x14ac:dyDescent="0.25">
      <c r="A83" s="12">
        <v>-1</v>
      </c>
      <c r="B83" s="2">
        <v>-1</v>
      </c>
      <c r="C83" s="2">
        <v>-1</v>
      </c>
      <c r="D83" s="2">
        <f>A83*B83</f>
        <v>1</v>
      </c>
      <c r="E83">
        <f>A83*C83</f>
        <v>1</v>
      </c>
      <c r="F83">
        <f>B83*C83</f>
        <v>1</v>
      </c>
      <c r="G83">
        <f>A83*B83*C83</f>
        <v>-1</v>
      </c>
      <c r="H83" s="20">
        <v>5</v>
      </c>
      <c r="J83" s="3" t="s">
        <v>31</v>
      </c>
      <c r="K83" s="3">
        <f>(180+190)/2</f>
        <v>185</v>
      </c>
      <c r="L83" s="3">
        <f>(190-180)/2</f>
        <v>5</v>
      </c>
      <c r="O83" t="s">
        <v>81</v>
      </c>
      <c r="P83">
        <v>8</v>
      </c>
      <c r="Q83">
        <v>7.1250000000000009</v>
      </c>
      <c r="R83">
        <v>0.89062500000000011</v>
      </c>
    </row>
    <row r="84" spans="1:23" ht="15.75" thickBot="1" x14ac:dyDescent="0.3">
      <c r="A84" s="12">
        <v>1</v>
      </c>
      <c r="B84" s="2">
        <v>-1</v>
      </c>
      <c r="C84" s="2">
        <v>-1</v>
      </c>
      <c r="D84" s="2">
        <f>A84*B84</f>
        <v>-1</v>
      </c>
      <c r="E84">
        <f t="shared" ref="E84:E98" si="10">A84*C84</f>
        <v>-1</v>
      </c>
      <c r="F84">
        <f t="shared" ref="F84:F98" si="11">B84*C84</f>
        <v>1</v>
      </c>
      <c r="G84">
        <f t="shared" ref="G84:G98" si="12">A84*B84*C84</f>
        <v>1</v>
      </c>
      <c r="H84" s="20">
        <v>3</v>
      </c>
      <c r="J84" s="3" t="s">
        <v>32</v>
      </c>
      <c r="K84" s="3">
        <f>(24+40)/2</f>
        <v>32</v>
      </c>
      <c r="L84" s="3">
        <f>(40-24)/2</f>
        <v>8</v>
      </c>
      <c r="O84" s="30" t="s">
        <v>82</v>
      </c>
      <c r="P84" s="30">
        <v>15</v>
      </c>
      <c r="Q84" s="30">
        <v>30.484375</v>
      </c>
      <c r="R84" s="30"/>
      <c r="S84" s="30"/>
      <c r="T84" s="30"/>
    </row>
    <row r="85" spans="1:23" ht="15.75" thickBot="1" x14ac:dyDescent="0.3">
      <c r="A85" s="12">
        <v>-1</v>
      </c>
      <c r="B85" s="2">
        <v>1</v>
      </c>
      <c r="C85" s="2">
        <v>-1</v>
      </c>
      <c r="D85" s="2">
        <f>A85*B85</f>
        <v>-1</v>
      </c>
      <c r="E85">
        <f t="shared" si="10"/>
        <v>1</v>
      </c>
      <c r="F85">
        <f t="shared" si="11"/>
        <v>-1</v>
      </c>
      <c r="G85">
        <f t="shared" si="12"/>
        <v>1</v>
      </c>
      <c r="H85" s="20">
        <v>4</v>
      </c>
      <c r="J85" s="3" t="s">
        <v>33</v>
      </c>
      <c r="K85" s="3">
        <f>(38+50)/2</f>
        <v>44</v>
      </c>
      <c r="L85" s="3">
        <f>(50-38)/2</f>
        <v>6</v>
      </c>
    </row>
    <row r="86" spans="1:23" x14ac:dyDescent="0.25">
      <c r="A86" s="12">
        <v>-1</v>
      </c>
      <c r="B86" s="2">
        <v>-1</v>
      </c>
      <c r="C86" s="2">
        <v>1</v>
      </c>
      <c r="D86" s="2">
        <f t="shared" ref="D86:D98" si="13">A86*B86</f>
        <v>1</v>
      </c>
      <c r="E86">
        <f t="shared" si="10"/>
        <v>-1</v>
      </c>
      <c r="F86">
        <f t="shared" si="11"/>
        <v>-1</v>
      </c>
      <c r="G86">
        <f t="shared" si="12"/>
        <v>1</v>
      </c>
      <c r="H86" s="20">
        <v>2</v>
      </c>
      <c r="M86" s="2"/>
      <c r="O86" s="31"/>
      <c r="P86" s="31" t="s">
        <v>89</v>
      </c>
      <c r="Q86" s="31" t="s">
        <v>77</v>
      </c>
      <c r="R86" s="31" t="s">
        <v>90</v>
      </c>
      <c r="S86" s="31" t="s">
        <v>91</v>
      </c>
      <c r="T86" s="31" t="s">
        <v>92</v>
      </c>
      <c r="U86" s="31" t="s">
        <v>93</v>
      </c>
      <c r="V86" s="31" t="s">
        <v>94</v>
      </c>
      <c r="W86" s="31" t="s">
        <v>95</v>
      </c>
    </row>
    <row r="87" spans="1:23" x14ac:dyDescent="0.25">
      <c r="A87" s="12">
        <v>1</v>
      </c>
      <c r="B87" s="2">
        <v>1</v>
      </c>
      <c r="C87" s="2">
        <v>-1</v>
      </c>
      <c r="D87" s="2">
        <f t="shared" si="13"/>
        <v>1</v>
      </c>
      <c r="E87">
        <f t="shared" si="10"/>
        <v>-1</v>
      </c>
      <c r="F87">
        <f t="shared" si="11"/>
        <v>-1</v>
      </c>
      <c r="G87">
        <f t="shared" si="12"/>
        <v>-1</v>
      </c>
      <c r="H87" s="20">
        <v>4.5</v>
      </c>
      <c r="M87" s="2"/>
      <c r="O87" s="34" t="s">
        <v>83</v>
      </c>
      <c r="P87">
        <v>4.78125</v>
      </c>
      <c r="Q87">
        <v>0.23593232610221093</v>
      </c>
      <c r="R87">
        <v>20.265345063095168</v>
      </c>
      <c r="S87" s="37">
        <v>3.6729774448344101E-8</v>
      </c>
      <c r="T87">
        <v>4.2371890803799639</v>
      </c>
      <c r="U87">
        <v>5.3253109196200361</v>
      </c>
      <c r="V87">
        <v>4.2371890803799639</v>
      </c>
      <c r="W87">
        <v>5.3253109196200361</v>
      </c>
    </row>
    <row r="88" spans="1:23" x14ac:dyDescent="0.25">
      <c r="A88" s="12">
        <v>-1</v>
      </c>
      <c r="B88" s="2">
        <v>1</v>
      </c>
      <c r="C88" s="2">
        <v>1</v>
      </c>
      <c r="D88" s="2">
        <f t="shared" si="13"/>
        <v>-1</v>
      </c>
      <c r="E88">
        <f t="shared" si="10"/>
        <v>-1</v>
      </c>
      <c r="F88">
        <f t="shared" si="11"/>
        <v>1</v>
      </c>
      <c r="G88">
        <f t="shared" si="12"/>
        <v>-1</v>
      </c>
      <c r="H88" s="20">
        <v>5</v>
      </c>
      <c r="M88" s="2"/>
      <c r="O88" s="35" t="s">
        <v>28</v>
      </c>
      <c r="P88">
        <v>0.40625000000000022</v>
      </c>
      <c r="Q88">
        <v>0.23593232610221093</v>
      </c>
      <c r="R88">
        <v>1.7218920641845579</v>
      </c>
      <c r="S88" s="35">
        <v>0.12339094487039989</v>
      </c>
      <c r="T88">
        <v>-0.13781091962003622</v>
      </c>
      <c r="U88">
        <v>0.95031091962003666</v>
      </c>
      <c r="V88">
        <v>-0.13781091962003622</v>
      </c>
      <c r="W88">
        <v>0.95031091962003666</v>
      </c>
    </row>
    <row r="89" spans="1:23" x14ac:dyDescent="0.25">
      <c r="A89" s="12">
        <v>1</v>
      </c>
      <c r="B89" s="2">
        <v>-1</v>
      </c>
      <c r="C89" s="2">
        <v>1</v>
      </c>
      <c r="D89" s="2">
        <f t="shared" si="13"/>
        <v>-1</v>
      </c>
      <c r="E89">
        <f t="shared" si="10"/>
        <v>1</v>
      </c>
      <c r="F89">
        <f t="shared" si="11"/>
        <v>-1</v>
      </c>
      <c r="G89">
        <f t="shared" si="12"/>
        <v>-1</v>
      </c>
      <c r="H89" s="20">
        <v>6</v>
      </c>
      <c r="M89" s="2"/>
      <c r="O89" s="35" t="s">
        <v>29</v>
      </c>
      <c r="P89">
        <v>3.125E-2</v>
      </c>
      <c r="Q89">
        <v>0.23593232610221093</v>
      </c>
      <c r="R89">
        <v>0.13245323570650439</v>
      </c>
      <c r="S89" s="35">
        <v>0.89789668231694131</v>
      </c>
      <c r="T89">
        <v>-0.51281091962003644</v>
      </c>
      <c r="U89">
        <v>0.57531091962003644</v>
      </c>
      <c r="V89">
        <v>-0.51281091962003644</v>
      </c>
      <c r="W89">
        <v>0.57531091962003644</v>
      </c>
    </row>
    <row r="90" spans="1:23" x14ac:dyDescent="0.25">
      <c r="A90" s="12">
        <v>1</v>
      </c>
      <c r="B90" s="2">
        <v>1</v>
      </c>
      <c r="C90" s="2">
        <v>1</v>
      </c>
      <c r="D90" s="2">
        <f t="shared" si="13"/>
        <v>1</v>
      </c>
      <c r="E90">
        <f t="shared" si="10"/>
        <v>1</v>
      </c>
      <c r="F90">
        <f t="shared" si="11"/>
        <v>1</v>
      </c>
      <c r="G90">
        <f t="shared" si="12"/>
        <v>1</v>
      </c>
      <c r="H90" s="20">
        <v>7</v>
      </c>
      <c r="M90" s="2"/>
      <c r="O90" s="34" t="s">
        <v>30</v>
      </c>
      <c r="P90">
        <v>0.59375</v>
      </c>
      <c r="Q90">
        <v>0.23593232610221093</v>
      </c>
      <c r="R90">
        <v>2.5166114784235831</v>
      </c>
      <c r="S90" s="34">
        <v>3.5998270556746197E-2</v>
      </c>
      <c r="T90">
        <v>4.9689080379963557E-2</v>
      </c>
      <c r="U90">
        <v>1.1378109196200366</v>
      </c>
      <c r="V90">
        <v>4.9689080379963557E-2</v>
      </c>
      <c r="W90">
        <v>1.1378109196200366</v>
      </c>
    </row>
    <row r="91" spans="1:23" x14ac:dyDescent="0.25">
      <c r="A91" s="12">
        <v>-1</v>
      </c>
      <c r="B91" s="2">
        <v>-1</v>
      </c>
      <c r="C91" s="2">
        <v>-1</v>
      </c>
      <c r="D91" s="2">
        <f t="shared" si="13"/>
        <v>1</v>
      </c>
      <c r="E91">
        <f t="shared" si="10"/>
        <v>1</v>
      </c>
      <c r="F91">
        <f t="shared" si="11"/>
        <v>1</v>
      </c>
      <c r="G91">
        <f t="shared" si="12"/>
        <v>-1</v>
      </c>
      <c r="H91" s="20">
        <v>6</v>
      </c>
      <c r="M91" s="2"/>
      <c r="O91" s="35" t="s">
        <v>40</v>
      </c>
      <c r="P91">
        <v>0.15625000000000014</v>
      </c>
      <c r="Q91">
        <v>0.23593232610221093</v>
      </c>
      <c r="R91">
        <v>0.66226617853252245</v>
      </c>
      <c r="S91" s="35">
        <v>0.52641492977461102</v>
      </c>
      <c r="T91">
        <v>-0.38781091962003633</v>
      </c>
      <c r="U91">
        <v>0.70031091962003655</v>
      </c>
      <c r="V91">
        <v>-0.38781091962003633</v>
      </c>
      <c r="W91">
        <v>0.70031091962003655</v>
      </c>
    </row>
    <row r="92" spans="1:23" x14ac:dyDescent="0.25">
      <c r="A92" s="12">
        <v>1</v>
      </c>
      <c r="B92" s="2">
        <v>-1</v>
      </c>
      <c r="C92" s="2">
        <v>-1</v>
      </c>
      <c r="D92" s="2">
        <f t="shared" si="13"/>
        <v>-1</v>
      </c>
      <c r="E92">
        <f t="shared" si="10"/>
        <v>-1</v>
      </c>
      <c r="F92">
        <f t="shared" si="11"/>
        <v>1</v>
      </c>
      <c r="G92">
        <f t="shared" si="12"/>
        <v>1</v>
      </c>
      <c r="H92" s="20">
        <v>4</v>
      </c>
      <c r="M92" s="2"/>
      <c r="O92" s="34" t="s">
        <v>41</v>
      </c>
      <c r="P92">
        <v>0.71874999999999989</v>
      </c>
      <c r="Q92">
        <v>0.23593232610221093</v>
      </c>
      <c r="R92">
        <v>3.0464244212496001</v>
      </c>
      <c r="S92" s="34">
        <v>1.5907215010534628E-2</v>
      </c>
      <c r="T92">
        <v>0.17468908037996345</v>
      </c>
      <c r="U92">
        <v>1.2628109196200363</v>
      </c>
      <c r="V92">
        <v>0.17468908037996345</v>
      </c>
      <c r="W92">
        <v>1.2628109196200363</v>
      </c>
    </row>
    <row r="93" spans="1:23" x14ac:dyDescent="0.25">
      <c r="A93" s="12">
        <v>-1</v>
      </c>
      <c r="B93" s="2">
        <v>1</v>
      </c>
      <c r="C93" s="2">
        <v>-1</v>
      </c>
      <c r="D93" s="2">
        <f t="shared" si="13"/>
        <v>-1</v>
      </c>
      <c r="E93">
        <f t="shared" si="10"/>
        <v>1</v>
      </c>
      <c r="F93">
        <f t="shared" si="11"/>
        <v>-1</v>
      </c>
      <c r="G93">
        <f t="shared" si="12"/>
        <v>1</v>
      </c>
      <c r="H93" s="20">
        <v>3</v>
      </c>
      <c r="M93" s="2"/>
      <c r="O93" s="35" t="s">
        <v>42</v>
      </c>
      <c r="P93">
        <v>0.34374999999999989</v>
      </c>
      <c r="Q93">
        <v>0.23593232610221093</v>
      </c>
      <c r="R93">
        <v>1.4569855927715476</v>
      </c>
      <c r="S93" s="35">
        <v>0.18322236575593717</v>
      </c>
      <c r="T93">
        <v>-0.20031091962003655</v>
      </c>
      <c r="U93">
        <v>0.88781091962003633</v>
      </c>
      <c r="V93">
        <v>-0.20031091962003655</v>
      </c>
      <c r="W93">
        <v>0.88781091962003633</v>
      </c>
    </row>
    <row r="94" spans="1:23" ht="15.75" thickBot="1" x14ac:dyDescent="0.3">
      <c r="A94" s="12">
        <v>-1</v>
      </c>
      <c r="B94" s="2">
        <v>-1</v>
      </c>
      <c r="C94" s="2">
        <v>1</v>
      </c>
      <c r="D94" s="2">
        <f t="shared" si="13"/>
        <v>1</v>
      </c>
      <c r="E94">
        <f t="shared" si="10"/>
        <v>-1</v>
      </c>
      <c r="F94">
        <f t="shared" si="11"/>
        <v>-1</v>
      </c>
      <c r="G94">
        <f t="shared" si="12"/>
        <v>1</v>
      </c>
      <c r="H94" s="20">
        <v>5</v>
      </c>
      <c r="M94" s="2"/>
      <c r="O94" s="36" t="s">
        <v>43</v>
      </c>
      <c r="P94" s="30">
        <v>-0.53125000000000033</v>
      </c>
      <c r="Q94" s="30">
        <v>0.23593232610221093</v>
      </c>
      <c r="R94" s="30">
        <v>-2.251705007010576</v>
      </c>
      <c r="S94" s="36">
        <v>5.4422314497784167E-2</v>
      </c>
      <c r="T94" s="30">
        <v>-1.0753109196200368</v>
      </c>
      <c r="U94" s="30">
        <v>1.281091962003611E-2</v>
      </c>
      <c r="V94" s="30">
        <v>-1.0753109196200368</v>
      </c>
      <c r="W94" s="30">
        <v>1.281091962003611E-2</v>
      </c>
    </row>
    <row r="95" spans="1:23" x14ac:dyDescent="0.25">
      <c r="A95" s="12">
        <v>1</v>
      </c>
      <c r="B95" s="2">
        <v>1</v>
      </c>
      <c r="C95" s="2">
        <v>-1</v>
      </c>
      <c r="D95" s="2">
        <f t="shared" si="13"/>
        <v>1</v>
      </c>
      <c r="E95">
        <f t="shared" si="10"/>
        <v>-1</v>
      </c>
      <c r="F95">
        <f t="shared" si="11"/>
        <v>-1</v>
      </c>
      <c r="G95">
        <f t="shared" si="12"/>
        <v>-1</v>
      </c>
      <c r="H95" s="20">
        <v>4</v>
      </c>
      <c r="M95" s="2"/>
    </row>
    <row r="96" spans="1:23" x14ac:dyDescent="0.25">
      <c r="A96" s="12">
        <v>-1</v>
      </c>
      <c r="B96" s="2">
        <v>1</v>
      </c>
      <c r="C96" s="2">
        <v>1</v>
      </c>
      <c r="D96" s="2">
        <f t="shared" si="13"/>
        <v>-1</v>
      </c>
      <c r="E96">
        <f t="shared" si="10"/>
        <v>-1</v>
      </c>
      <c r="F96">
        <f t="shared" si="11"/>
        <v>1</v>
      </c>
      <c r="G96">
        <f t="shared" si="12"/>
        <v>-1</v>
      </c>
      <c r="H96" s="20">
        <v>5</v>
      </c>
      <c r="M96" s="2"/>
      <c r="O96" s="42" t="s">
        <v>101</v>
      </c>
      <c r="P96" s="42"/>
      <c r="Q96" s="42"/>
      <c r="R96" s="42"/>
      <c r="S96" s="42"/>
      <c r="T96" s="42"/>
      <c r="U96" s="42"/>
    </row>
    <row r="97" spans="1:18" x14ac:dyDescent="0.25">
      <c r="A97" s="12">
        <v>1</v>
      </c>
      <c r="B97" s="2">
        <v>-1</v>
      </c>
      <c r="C97" s="2">
        <v>1</v>
      </c>
      <c r="D97" s="2">
        <f t="shared" si="13"/>
        <v>-1</v>
      </c>
      <c r="E97">
        <f t="shared" si="10"/>
        <v>1</v>
      </c>
      <c r="F97">
        <f t="shared" si="11"/>
        <v>-1</v>
      </c>
      <c r="G97">
        <f t="shared" si="12"/>
        <v>-1</v>
      </c>
      <c r="H97" s="20">
        <v>7</v>
      </c>
      <c r="M97" s="2"/>
    </row>
    <row r="98" spans="1:18" x14ac:dyDescent="0.25">
      <c r="A98" s="8">
        <v>1</v>
      </c>
      <c r="B98" s="14">
        <v>1</v>
      </c>
      <c r="C98" s="14">
        <v>1</v>
      </c>
      <c r="D98" s="14">
        <f t="shared" si="13"/>
        <v>1</v>
      </c>
      <c r="E98" s="15">
        <f t="shared" si="10"/>
        <v>1</v>
      </c>
      <c r="F98" s="15">
        <f t="shared" si="11"/>
        <v>1</v>
      </c>
      <c r="G98" s="15">
        <f t="shared" si="12"/>
        <v>1</v>
      </c>
      <c r="H98" s="10">
        <v>6</v>
      </c>
      <c r="M98" s="2"/>
    </row>
    <row r="100" spans="1:18" x14ac:dyDescent="0.25">
      <c r="A100" s="26" t="s">
        <v>102</v>
      </c>
      <c r="B100" s="27"/>
      <c r="C100" s="27"/>
      <c r="D100" s="27"/>
    </row>
    <row r="101" spans="1:18" x14ac:dyDescent="0.25">
      <c r="A101" s="4" t="s">
        <v>28</v>
      </c>
      <c r="B101" s="29" t="s">
        <v>30</v>
      </c>
      <c r="C101" s="29" t="s">
        <v>41</v>
      </c>
      <c r="D101" s="3" t="s">
        <v>71</v>
      </c>
      <c r="F101" t="s">
        <v>72</v>
      </c>
      <c r="G101"/>
      <c r="O101" s="33"/>
      <c r="P101" s="33"/>
      <c r="Q101" s="33"/>
      <c r="R101" s="33"/>
    </row>
    <row r="102" spans="1:18" ht="15.75" thickBot="1" x14ac:dyDescent="0.3">
      <c r="A102" s="12">
        <v>-1</v>
      </c>
      <c r="B102" s="2">
        <v>-1</v>
      </c>
      <c r="C102" s="2">
        <v>1</v>
      </c>
      <c r="D102" s="20">
        <v>5</v>
      </c>
      <c r="E102"/>
      <c r="F102"/>
      <c r="G102"/>
    </row>
    <row r="103" spans="1:18" x14ac:dyDescent="0.25">
      <c r="A103" s="12">
        <v>1</v>
      </c>
      <c r="B103" s="2">
        <v>-1</v>
      </c>
      <c r="C103" s="2">
        <v>-1</v>
      </c>
      <c r="D103" s="20">
        <v>3</v>
      </c>
      <c r="E103"/>
      <c r="F103" s="32" t="s">
        <v>73</v>
      </c>
      <c r="G103" s="32"/>
    </row>
    <row r="104" spans="1:18" x14ac:dyDescent="0.25">
      <c r="A104" s="12">
        <v>-1</v>
      </c>
      <c r="B104" s="2">
        <v>-1</v>
      </c>
      <c r="C104" s="2">
        <v>1</v>
      </c>
      <c r="D104" s="20">
        <v>4</v>
      </c>
      <c r="E104"/>
      <c r="F104" t="s">
        <v>74</v>
      </c>
      <c r="G104">
        <v>0.73674864427329945</v>
      </c>
    </row>
    <row r="105" spans="1:18" x14ac:dyDescent="0.25">
      <c r="A105" s="12">
        <v>-1</v>
      </c>
      <c r="B105" s="2">
        <v>1</v>
      </c>
      <c r="C105" s="2">
        <v>-1</v>
      </c>
      <c r="D105" s="20">
        <v>2</v>
      </c>
      <c r="E105"/>
      <c r="F105" t="s">
        <v>75</v>
      </c>
      <c r="G105">
        <v>0.54279856483854472</v>
      </c>
    </row>
    <row r="106" spans="1:18" x14ac:dyDescent="0.25">
      <c r="A106" s="12">
        <v>1</v>
      </c>
      <c r="B106" s="2">
        <v>-1</v>
      </c>
      <c r="C106" s="2">
        <v>-1</v>
      </c>
      <c r="D106" s="20">
        <v>4.5</v>
      </c>
      <c r="E106"/>
      <c r="F106" t="s">
        <v>76</v>
      </c>
      <c r="G106">
        <v>0.42849820604818084</v>
      </c>
    </row>
    <row r="107" spans="1:18" x14ac:dyDescent="0.25">
      <c r="A107" s="12">
        <v>-1</v>
      </c>
      <c r="B107" s="2">
        <v>1</v>
      </c>
      <c r="C107" s="2">
        <v>-1</v>
      </c>
      <c r="D107" s="20">
        <v>5</v>
      </c>
      <c r="E107"/>
      <c r="F107" t="s">
        <v>77</v>
      </c>
      <c r="G107">
        <v>1.0777097630314632</v>
      </c>
    </row>
    <row r="108" spans="1:18" ht="15.75" thickBot="1" x14ac:dyDescent="0.3">
      <c r="A108" s="12">
        <v>1</v>
      </c>
      <c r="B108" s="2">
        <v>1</v>
      </c>
      <c r="C108" s="2">
        <v>1</v>
      </c>
      <c r="D108" s="20">
        <v>6</v>
      </c>
      <c r="E108"/>
      <c r="F108" s="30" t="s">
        <v>78</v>
      </c>
      <c r="G108" s="30">
        <v>16</v>
      </c>
    </row>
    <row r="109" spans="1:18" x14ac:dyDescent="0.25">
      <c r="A109" s="12">
        <v>1</v>
      </c>
      <c r="B109" s="2">
        <v>1</v>
      </c>
      <c r="C109" s="2">
        <v>1</v>
      </c>
      <c r="D109" s="20">
        <v>7</v>
      </c>
      <c r="E109"/>
      <c r="F109"/>
      <c r="G109"/>
    </row>
    <row r="110" spans="1:18" ht="15.75" thickBot="1" x14ac:dyDescent="0.3">
      <c r="A110" s="12">
        <v>-1</v>
      </c>
      <c r="B110" s="2">
        <v>-1</v>
      </c>
      <c r="C110" s="2">
        <v>1</v>
      </c>
      <c r="D110" s="20">
        <v>6</v>
      </c>
      <c r="E110"/>
      <c r="F110" t="s">
        <v>79</v>
      </c>
      <c r="G110"/>
    </row>
    <row r="111" spans="1:18" x14ac:dyDescent="0.25">
      <c r="A111" s="12">
        <v>1</v>
      </c>
      <c r="B111" s="2">
        <v>-1</v>
      </c>
      <c r="C111" s="2">
        <v>-1</v>
      </c>
      <c r="D111" s="20">
        <v>4</v>
      </c>
      <c r="E111"/>
      <c r="F111" s="31"/>
      <c r="G111" s="31" t="s">
        <v>84</v>
      </c>
      <c r="H111" s="31" t="s">
        <v>85</v>
      </c>
      <c r="I111" s="31" t="s">
        <v>86</v>
      </c>
      <c r="J111" s="31" t="s">
        <v>87</v>
      </c>
      <c r="K111" s="31" t="s">
        <v>88</v>
      </c>
    </row>
    <row r="112" spans="1:18" x14ac:dyDescent="0.25">
      <c r="A112" s="12">
        <v>-1</v>
      </c>
      <c r="B112" s="2">
        <v>-1</v>
      </c>
      <c r="C112" s="2">
        <v>1</v>
      </c>
      <c r="D112" s="20">
        <v>3</v>
      </c>
      <c r="E112"/>
      <c r="F112" t="s">
        <v>80</v>
      </c>
      <c r="G112">
        <v>3</v>
      </c>
      <c r="H112">
        <v>16.546875000000011</v>
      </c>
      <c r="I112">
        <v>5.5156250000000036</v>
      </c>
      <c r="J112">
        <v>4.7488789237668234</v>
      </c>
      <c r="K112">
        <v>2.0866335426219691E-2</v>
      </c>
    </row>
    <row r="113" spans="1:14" x14ac:dyDescent="0.25">
      <c r="A113" s="12">
        <v>-1</v>
      </c>
      <c r="B113" s="2">
        <v>1</v>
      </c>
      <c r="C113" s="2">
        <v>-1</v>
      </c>
      <c r="D113" s="20">
        <v>5</v>
      </c>
      <c r="E113"/>
      <c r="F113" t="s">
        <v>81</v>
      </c>
      <c r="G113">
        <v>12</v>
      </c>
      <c r="H113">
        <v>13.937499999999989</v>
      </c>
      <c r="I113">
        <v>1.1614583333333324</v>
      </c>
    </row>
    <row r="114" spans="1:14" ht="15.75" thickBot="1" x14ac:dyDescent="0.3">
      <c r="A114" s="12">
        <v>1</v>
      </c>
      <c r="B114" s="2">
        <v>-1</v>
      </c>
      <c r="C114" s="2">
        <v>-1</v>
      </c>
      <c r="D114" s="20">
        <v>4</v>
      </c>
      <c r="E114"/>
      <c r="F114" s="30" t="s">
        <v>82</v>
      </c>
      <c r="G114" s="30">
        <v>15</v>
      </c>
      <c r="H114" s="30">
        <v>30.484375</v>
      </c>
      <c r="I114" s="30"/>
      <c r="J114" s="30"/>
      <c r="K114" s="30"/>
    </row>
    <row r="115" spans="1:14" ht="15.75" thickBot="1" x14ac:dyDescent="0.3">
      <c r="A115" s="12">
        <v>-1</v>
      </c>
      <c r="B115" s="2">
        <v>1</v>
      </c>
      <c r="C115" s="2">
        <v>-1</v>
      </c>
      <c r="D115" s="20">
        <v>5</v>
      </c>
      <c r="E115"/>
      <c r="F115"/>
      <c r="G115"/>
    </row>
    <row r="116" spans="1:14" x14ac:dyDescent="0.25">
      <c r="A116" s="12">
        <v>1</v>
      </c>
      <c r="B116" s="2">
        <v>1</v>
      </c>
      <c r="C116" s="2">
        <v>1</v>
      </c>
      <c r="D116" s="20">
        <v>7</v>
      </c>
      <c r="E116"/>
      <c r="F116" s="31"/>
      <c r="G116" s="31" t="s">
        <v>89</v>
      </c>
      <c r="H116" s="31" t="s">
        <v>77</v>
      </c>
      <c r="I116" s="31" t="s">
        <v>90</v>
      </c>
      <c r="J116" s="31" t="s">
        <v>91</v>
      </c>
      <c r="K116" s="31" t="s">
        <v>92</v>
      </c>
      <c r="L116" s="31" t="s">
        <v>93</v>
      </c>
      <c r="M116" s="31" t="s">
        <v>94</v>
      </c>
      <c r="N116" s="31" t="s">
        <v>95</v>
      </c>
    </row>
    <row r="117" spans="1:14" x14ac:dyDescent="0.25">
      <c r="A117" s="8">
        <v>1</v>
      </c>
      <c r="B117" s="14">
        <v>1</v>
      </c>
      <c r="C117" s="14">
        <v>1</v>
      </c>
      <c r="D117" s="10">
        <v>6</v>
      </c>
      <c r="E117"/>
      <c r="F117" t="s">
        <v>83</v>
      </c>
      <c r="G117">
        <v>4.78125</v>
      </c>
      <c r="H117">
        <v>0.26942744075786579</v>
      </c>
      <c r="I117">
        <v>17.745965245971011</v>
      </c>
      <c r="J117">
        <v>5.606626566871322E-10</v>
      </c>
      <c r="K117">
        <v>4.1942180354123551</v>
      </c>
      <c r="L117">
        <v>5.3682819645876449</v>
      </c>
      <c r="M117">
        <v>4.1942180354123551</v>
      </c>
      <c r="N117">
        <v>5.3682819645876449</v>
      </c>
    </row>
    <row r="118" spans="1:14" x14ac:dyDescent="0.25">
      <c r="F118" t="s">
        <v>28</v>
      </c>
      <c r="G118">
        <v>0.40624999999999944</v>
      </c>
      <c r="H118">
        <v>0.26942744075786573</v>
      </c>
      <c r="I118">
        <v>1.507827112402764</v>
      </c>
      <c r="J118">
        <v>0.15746655880167798</v>
      </c>
      <c r="K118">
        <v>-0.18078196458764551</v>
      </c>
      <c r="L118">
        <v>0.99328196458764439</v>
      </c>
      <c r="M118">
        <v>-0.18078196458764551</v>
      </c>
      <c r="N118">
        <v>0.99328196458764439</v>
      </c>
    </row>
    <row r="119" spans="1:14" x14ac:dyDescent="0.25">
      <c r="F119" t="s">
        <v>30</v>
      </c>
      <c r="G119">
        <v>0.59375</v>
      </c>
      <c r="H119">
        <v>0.26942744075786579</v>
      </c>
      <c r="I119">
        <v>2.2037473181271192</v>
      </c>
      <c r="J119">
        <v>4.7814189815676332E-2</v>
      </c>
      <c r="K119">
        <v>6.7180354123549391E-3</v>
      </c>
      <c r="L119">
        <v>1.1807819645876449</v>
      </c>
      <c r="M119">
        <v>6.7180354123549391E-3</v>
      </c>
      <c r="N119">
        <v>1.1807819645876449</v>
      </c>
    </row>
    <row r="120" spans="1:14" ht="15.75" thickBot="1" x14ac:dyDescent="0.3">
      <c r="F120" s="30" t="s">
        <v>41</v>
      </c>
      <c r="G120" s="30">
        <v>0.71875</v>
      </c>
      <c r="H120" s="30">
        <v>0.26942744075786579</v>
      </c>
      <c r="I120" s="30">
        <v>2.6676941219433545</v>
      </c>
      <c r="J120" s="30">
        <v>2.0497918451515534E-2</v>
      </c>
      <c r="K120" s="30">
        <v>0.13171803541235494</v>
      </c>
      <c r="L120" s="30">
        <v>1.3057819645876449</v>
      </c>
      <c r="M120" s="30">
        <v>0.13171803541235494</v>
      </c>
      <c r="N120" s="30">
        <v>1.3057819645876449</v>
      </c>
    </row>
    <row r="121" spans="1:14" x14ac:dyDescent="0.25">
      <c r="F121"/>
      <c r="G121"/>
    </row>
    <row r="122" spans="1:14" x14ac:dyDescent="0.25">
      <c r="A122" s="62" t="s">
        <v>251</v>
      </c>
      <c r="B122" s="2" t="s">
        <v>37</v>
      </c>
      <c r="C122" s="2" t="s">
        <v>100</v>
      </c>
      <c r="D122" s="2" t="s">
        <v>141</v>
      </c>
      <c r="E122" s="2" t="s">
        <v>100</v>
      </c>
      <c r="F122" s="2" t="s">
        <v>142</v>
      </c>
      <c r="G122" s="2" t="s">
        <v>100</v>
      </c>
      <c r="H122" s="2" t="s">
        <v>143</v>
      </c>
    </row>
    <row r="123" spans="1:14" x14ac:dyDescent="0.25">
      <c r="A123" s="62" t="s">
        <v>249</v>
      </c>
      <c r="B123" s="38">
        <f>G117</f>
        <v>4.78125</v>
      </c>
      <c r="C123" s="38" t="s">
        <v>100</v>
      </c>
      <c r="D123" s="38" t="s">
        <v>144</v>
      </c>
      <c r="E123" s="38" t="s">
        <v>100</v>
      </c>
      <c r="F123" s="38" t="s">
        <v>145</v>
      </c>
      <c r="G123" s="38" t="s">
        <v>100</v>
      </c>
      <c r="H123" s="38" t="s">
        <v>146</v>
      </c>
    </row>
    <row r="124" spans="1:14" x14ac:dyDescent="0.25">
      <c r="A124" s="38"/>
      <c r="B124" s="38"/>
      <c r="C124" s="38"/>
      <c r="D124" s="38"/>
      <c r="E124" s="38"/>
      <c r="F124" s="39"/>
      <c r="G124" s="39"/>
      <c r="H124" s="39"/>
    </row>
    <row r="125" spans="1:14" x14ac:dyDescent="0.25">
      <c r="A125" s="26" t="s">
        <v>103</v>
      </c>
      <c r="B125" s="27"/>
      <c r="C125" s="27"/>
      <c r="D125" s="27"/>
    </row>
    <row r="126" spans="1:14" x14ac:dyDescent="0.25">
      <c r="C126" s="7" t="s">
        <v>22</v>
      </c>
      <c r="D126" s="11" t="s">
        <v>24</v>
      </c>
      <c r="E126" s="11"/>
      <c r="F126" s="40"/>
      <c r="H126" t="s">
        <v>72</v>
      </c>
    </row>
    <row r="127" spans="1:14" ht="15.75" thickBot="1" x14ac:dyDescent="0.3">
      <c r="C127" s="8" t="s">
        <v>31</v>
      </c>
      <c r="D127" s="14" t="s">
        <v>33</v>
      </c>
      <c r="E127" s="14" t="s">
        <v>104</v>
      </c>
      <c r="F127" s="10" t="s">
        <v>71</v>
      </c>
    </row>
    <row r="128" spans="1:14" x14ac:dyDescent="0.25">
      <c r="C128" s="12">
        <v>180</v>
      </c>
      <c r="D128" s="2">
        <v>38</v>
      </c>
      <c r="E128" s="2">
        <f t="shared" ref="E128:E143" si="14">C128*D128</f>
        <v>6840</v>
      </c>
      <c r="F128" s="20">
        <v>5</v>
      </c>
      <c r="H128" s="32" t="s">
        <v>73</v>
      </c>
      <c r="I128" s="32"/>
    </row>
    <row r="129" spans="3:16" x14ac:dyDescent="0.25">
      <c r="C129" s="12">
        <v>190</v>
      </c>
      <c r="D129" s="2">
        <v>38</v>
      </c>
      <c r="E129" s="2">
        <f t="shared" si="14"/>
        <v>7220</v>
      </c>
      <c r="F129" s="20">
        <v>3</v>
      </c>
      <c r="H129" t="s">
        <v>74</v>
      </c>
      <c r="I129">
        <v>0.73674864427329934</v>
      </c>
    </row>
    <row r="130" spans="3:16" x14ac:dyDescent="0.25">
      <c r="C130" s="12">
        <v>180</v>
      </c>
      <c r="D130" s="2">
        <v>38</v>
      </c>
      <c r="E130" s="2">
        <f t="shared" si="14"/>
        <v>6840</v>
      </c>
      <c r="F130" s="20">
        <v>4</v>
      </c>
      <c r="H130" t="s">
        <v>75</v>
      </c>
      <c r="I130">
        <v>0.54279856483854461</v>
      </c>
    </row>
    <row r="131" spans="3:16" x14ac:dyDescent="0.25">
      <c r="C131" s="12">
        <v>180</v>
      </c>
      <c r="D131" s="2">
        <v>50</v>
      </c>
      <c r="E131" s="2">
        <f t="shared" si="14"/>
        <v>9000</v>
      </c>
      <c r="F131" s="20">
        <v>2</v>
      </c>
      <c r="H131" t="s">
        <v>76</v>
      </c>
      <c r="I131">
        <v>0.42849820604818073</v>
      </c>
    </row>
    <row r="132" spans="3:16" x14ac:dyDescent="0.25">
      <c r="C132" s="12">
        <v>190</v>
      </c>
      <c r="D132" s="2">
        <v>38</v>
      </c>
      <c r="E132" s="2">
        <f t="shared" si="14"/>
        <v>7220</v>
      </c>
      <c r="F132" s="20">
        <v>4.5</v>
      </c>
      <c r="G132" s="38"/>
      <c r="H132" t="s">
        <v>77</v>
      </c>
      <c r="I132">
        <v>1.0777097630314634</v>
      </c>
    </row>
    <row r="133" spans="3:16" ht="15.75" thickBot="1" x14ac:dyDescent="0.3">
      <c r="C133" s="12">
        <v>180</v>
      </c>
      <c r="D133" s="2">
        <v>50</v>
      </c>
      <c r="E133" s="2">
        <f t="shared" si="14"/>
        <v>9000</v>
      </c>
      <c r="F133" s="20">
        <v>5</v>
      </c>
      <c r="H133" s="30" t="s">
        <v>78</v>
      </c>
      <c r="I133" s="30">
        <v>16</v>
      </c>
    </row>
    <row r="134" spans="3:16" x14ac:dyDescent="0.25">
      <c r="C134" s="12">
        <v>190</v>
      </c>
      <c r="D134" s="2">
        <v>50</v>
      </c>
      <c r="E134" s="2">
        <f t="shared" si="14"/>
        <v>9500</v>
      </c>
      <c r="F134" s="20">
        <v>6</v>
      </c>
    </row>
    <row r="135" spans="3:16" ht="15.75" thickBot="1" x14ac:dyDescent="0.3">
      <c r="C135" s="12">
        <v>190</v>
      </c>
      <c r="D135" s="2">
        <v>50</v>
      </c>
      <c r="E135" s="2">
        <f t="shared" si="14"/>
        <v>9500</v>
      </c>
      <c r="F135" s="20">
        <v>7</v>
      </c>
      <c r="H135" t="s">
        <v>79</v>
      </c>
    </row>
    <row r="136" spans="3:16" x14ac:dyDescent="0.25">
      <c r="C136" s="12">
        <v>180</v>
      </c>
      <c r="D136" s="2">
        <v>38</v>
      </c>
      <c r="E136" s="2">
        <f t="shared" si="14"/>
        <v>6840</v>
      </c>
      <c r="F136" s="20">
        <v>6</v>
      </c>
      <c r="H136" s="31"/>
      <c r="I136" s="31" t="s">
        <v>84</v>
      </c>
      <c r="J136" s="31" t="s">
        <v>85</v>
      </c>
      <c r="K136" s="31" t="s">
        <v>86</v>
      </c>
      <c r="L136" s="31" t="s">
        <v>87</v>
      </c>
      <c r="M136" s="31" t="s">
        <v>88</v>
      </c>
    </row>
    <row r="137" spans="3:16" x14ac:dyDescent="0.25">
      <c r="C137" s="12">
        <v>190</v>
      </c>
      <c r="D137" s="2">
        <v>38</v>
      </c>
      <c r="E137" s="2">
        <f t="shared" si="14"/>
        <v>7220</v>
      </c>
      <c r="F137" s="20">
        <v>4</v>
      </c>
      <c r="H137" t="s">
        <v>80</v>
      </c>
      <c r="I137">
        <v>3</v>
      </c>
      <c r="J137">
        <v>16.546875000000007</v>
      </c>
      <c r="K137">
        <v>5.5156250000000027</v>
      </c>
      <c r="L137">
        <v>4.7488789237668207</v>
      </c>
      <c r="M137">
        <v>2.0866335426219743E-2</v>
      </c>
    </row>
    <row r="138" spans="3:16" x14ac:dyDescent="0.25">
      <c r="C138" s="12">
        <v>180</v>
      </c>
      <c r="D138" s="2">
        <v>38</v>
      </c>
      <c r="E138" s="2">
        <f t="shared" si="14"/>
        <v>6840</v>
      </c>
      <c r="F138" s="20">
        <v>3</v>
      </c>
      <c r="H138" t="s">
        <v>81</v>
      </c>
      <c r="I138">
        <v>12</v>
      </c>
      <c r="J138">
        <v>13.937499999999993</v>
      </c>
      <c r="K138">
        <v>1.1614583333333328</v>
      </c>
    </row>
    <row r="139" spans="3:16" ht="15.75" thickBot="1" x14ac:dyDescent="0.3">
      <c r="C139" s="12">
        <v>180</v>
      </c>
      <c r="D139" s="2">
        <v>50</v>
      </c>
      <c r="E139" s="2">
        <f t="shared" si="14"/>
        <v>9000</v>
      </c>
      <c r="F139" s="20">
        <v>5</v>
      </c>
      <c r="H139" s="30" t="s">
        <v>82</v>
      </c>
      <c r="I139" s="30">
        <v>15</v>
      </c>
      <c r="J139" s="30">
        <v>30.484375</v>
      </c>
      <c r="K139" s="30"/>
      <c r="L139" s="30"/>
      <c r="M139" s="30"/>
    </row>
    <row r="140" spans="3:16" ht="15.75" thickBot="1" x14ac:dyDescent="0.3">
      <c r="C140" s="12">
        <v>190</v>
      </c>
      <c r="D140" s="2">
        <v>38</v>
      </c>
      <c r="E140" s="2">
        <f t="shared" si="14"/>
        <v>7220</v>
      </c>
      <c r="F140" s="20">
        <v>4</v>
      </c>
    </row>
    <row r="141" spans="3:16" x14ac:dyDescent="0.25">
      <c r="C141" s="12">
        <v>180</v>
      </c>
      <c r="D141" s="2">
        <v>50</v>
      </c>
      <c r="E141" s="2">
        <f t="shared" si="14"/>
        <v>9000</v>
      </c>
      <c r="F141" s="20">
        <v>5</v>
      </c>
      <c r="H141" s="31"/>
      <c r="I141" s="31" t="s">
        <v>89</v>
      </c>
      <c r="J141" s="31" t="s">
        <v>77</v>
      </c>
      <c r="K141" s="31" t="s">
        <v>90</v>
      </c>
      <c r="L141" s="31" t="s">
        <v>91</v>
      </c>
      <c r="M141" s="31" t="s">
        <v>92</v>
      </c>
      <c r="N141" s="31" t="s">
        <v>93</v>
      </c>
      <c r="O141" s="31" t="s">
        <v>94</v>
      </c>
      <c r="P141" s="31" t="s">
        <v>95</v>
      </c>
    </row>
    <row r="142" spans="3:16" x14ac:dyDescent="0.25">
      <c r="C142" s="12">
        <v>190</v>
      </c>
      <c r="D142" s="2">
        <v>50</v>
      </c>
      <c r="E142" s="2">
        <f t="shared" si="14"/>
        <v>9500</v>
      </c>
      <c r="F142" s="20">
        <v>7</v>
      </c>
      <c r="H142" t="s">
        <v>83</v>
      </c>
      <c r="I142">
        <v>180.41666666666669</v>
      </c>
      <c r="J142">
        <v>73.808149058737683</v>
      </c>
      <c r="K142">
        <v>2.4444003672695853</v>
      </c>
      <c r="L142">
        <v>3.090814192172402E-2</v>
      </c>
      <c r="M142">
        <v>19.602524563497838</v>
      </c>
      <c r="N142">
        <v>341.23080876983556</v>
      </c>
      <c r="O142">
        <v>19.602524563497838</v>
      </c>
      <c r="P142">
        <v>341.23080876983556</v>
      </c>
    </row>
    <row r="143" spans="3:16" x14ac:dyDescent="0.25">
      <c r="C143" s="8">
        <v>190</v>
      </c>
      <c r="D143" s="14">
        <v>50</v>
      </c>
      <c r="E143" s="14">
        <f t="shared" si="14"/>
        <v>9500</v>
      </c>
      <c r="F143" s="10">
        <v>6</v>
      </c>
      <c r="H143" t="s">
        <v>31</v>
      </c>
      <c r="I143">
        <v>-0.97291666666666676</v>
      </c>
      <c r="J143">
        <v>0.39881733438217459</v>
      </c>
      <c r="K143">
        <v>-2.4395044617954098</v>
      </c>
      <c r="L143">
        <v>3.1186069526378975E-2</v>
      </c>
      <c r="M143">
        <v>-1.8418649915122338</v>
      </c>
      <c r="N143">
        <v>-0.10396834182109971</v>
      </c>
      <c r="O143">
        <v>-1.8418649915122338</v>
      </c>
      <c r="P143">
        <v>-0.10396834182109971</v>
      </c>
    </row>
    <row r="144" spans="3:16" x14ac:dyDescent="0.25">
      <c r="H144" t="s">
        <v>33</v>
      </c>
      <c r="I144">
        <v>-4.3333333333333357</v>
      </c>
      <c r="J144">
        <v>1.6620759257933575</v>
      </c>
      <c r="K144">
        <v>-2.6071813363549614</v>
      </c>
      <c r="L144">
        <v>2.2920438694636256E-2</v>
      </c>
      <c r="M144">
        <v>-7.9546856843329392</v>
      </c>
      <c r="N144">
        <v>-0.71198098233373219</v>
      </c>
      <c r="O144">
        <v>-7.9546856843329392</v>
      </c>
      <c r="P144">
        <v>-0.71198098233373219</v>
      </c>
    </row>
    <row r="145" spans="1:16" ht="15.75" thickBot="1" x14ac:dyDescent="0.3">
      <c r="H145" s="30" t="s">
        <v>104</v>
      </c>
      <c r="I145" s="30">
        <v>2.3958333333333345E-2</v>
      </c>
      <c r="J145" s="30">
        <v>8.9809146919288541E-3</v>
      </c>
      <c r="K145" s="30">
        <v>2.6676941219433576</v>
      </c>
      <c r="L145" s="30">
        <v>2.0497918451515416E-2</v>
      </c>
      <c r="M145" s="30">
        <v>4.390601180411853E-3</v>
      </c>
      <c r="N145" s="30">
        <v>4.3526065486254838E-2</v>
      </c>
      <c r="O145" s="30">
        <v>4.390601180411853E-3</v>
      </c>
      <c r="P145" s="30">
        <v>4.3526065486254838E-2</v>
      </c>
    </row>
    <row r="147" spans="1:16" x14ac:dyDescent="0.25">
      <c r="H147" s="62" t="s">
        <v>250</v>
      </c>
      <c r="I147" s="38">
        <f>I142</f>
        <v>180.41666666666669</v>
      </c>
      <c r="J147" s="38" t="s">
        <v>100</v>
      </c>
      <c r="K147" s="38" t="s">
        <v>147</v>
      </c>
      <c r="L147" s="38" t="s">
        <v>100</v>
      </c>
      <c r="M147" s="38" t="s">
        <v>148</v>
      </c>
      <c r="N147" s="38" t="s">
        <v>100</v>
      </c>
      <c r="O147" s="38" t="s">
        <v>149</v>
      </c>
    </row>
    <row r="149" spans="1:16" x14ac:dyDescent="0.25">
      <c r="A149" s="26" t="s">
        <v>106</v>
      </c>
      <c r="B149" s="27"/>
      <c r="C149" s="27"/>
      <c r="D149" s="27"/>
      <c r="E149" s="27"/>
    </row>
    <row r="151" spans="1:16" x14ac:dyDescent="0.25">
      <c r="A151" t="s">
        <v>75</v>
      </c>
      <c r="B151">
        <v>0.54279856483854472</v>
      </c>
      <c r="D151" s="43" t="s">
        <v>105</v>
      </c>
    </row>
    <row r="153" spans="1:16" x14ac:dyDescent="0.25">
      <c r="A153" s="26" t="s">
        <v>109</v>
      </c>
      <c r="B153" s="27"/>
      <c r="C153" s="27"/>
      <c r="D153" s="27"/>
      <c r="E153" s="27"/>
      <c r="F153" s="27"/>
    </row>
    <row r="155" spans="1:16" x14ac:dyDescent="0.25">
      <c r="A155" s="25" t="s">
        <v>107</v>
      </c>
      <c r="C155" t="s">
        <v>76</v>
      </c>
      <c r="D155">
        <v>0.56176319835981547</v>
      </c>
      <c r="E155" s="43" t="s">
        <v>110</v>
      </c>
    </row>
    <row r="156" spans="1:16" x14ac:dyDescent="0.25">
      <c r="A156" s="25" t="s">
        <v>108</v>
      </c>
      <c r="C156" t="s">
        <v>76</v>
      </c>
      <c r="D156">
        <v>0.42849820604818084</v>
      </c>
      <c r="E156" s="43" t="s">
        <v>263</v>
      </c>
    </row>
    <row r="157" spans="1:16" x14ac:dyDescent="0.25">
      <c r="A157" s="25"/>
      <c r="C157"/>
      <c r="D157"/>
    </row>
    <row r="158" spans="1:16" x14ac:dyDescent="0.25">
      <c r="A158" s="26" t="s">
        <v>111</v>
      </c>
      <c r="B158" s="41"/>
      <c r="C158" s="41"/>
      <c r="D158"/>
    </row>
    <row r="160" spans="1:16" x14ac:dyDescent="0.25">
      <c r="E160" s="2" t="s">
        <v>150</v>
      </c>
      <c r="F160" s="25" t="s">
        <v>151</v>
      </c>
    </row>
    <row r="161" spans="1:16" x14ac:dyDescent="0.25">
      <c r="F161" s="43" t="s">
        <v>262</v>
      </c>
    </row>
    <row r="162" spans="1:16" x14ac:dyDescent="0.25">
      <c r="F162" s="25" t="s">
        <v>152</v>
      </c>
    </row>
    <row r="164" spans="1:16" x14ac:dyDescent="0.25">
      <c r="A164" s="26" t="s">
        <v>112</v>
      </c>
      <c r="F164" s="25"/>
    </row>
    <row r="165" spans="1:16" ht="15.75" thickBot="1" x14ac:dyDescent="0.3">
      <c r="A165" t="s">
        <v>79</v>
      </c>
      <c r="B165"/>
      <c r="C165"/>
      <c r="D165"/>
      <c r="E165"/>
      <c r="F165"/>
    </row>
    <row r="166" spans="1:16" x14ac:dyDescent="0.25">
      <c r="A166" s="31"/>
      <c r="B166" s="31" t="s">
        <v>84</v>
      </c>
      <c r="C166" s="31" t="s">
        <v>85</v>
      </c>
      <c r="D166" s="31" t="s">
        <v>86</v>
      </c>
      <c r="E166" s="31" t="s">
        <v>87</v>
      </c>
      <c r="F166" s="31" t="s">
        <v>88</v>
      </c>
    </row>
    <row r="167" spans="1:16" x14ac:dyDescent="0.25">
      <c r="A167" t="s">
        <v>80</v>
      </c>
      <c r="B167">
        <v>3</v>
      </c>
      <c r="C167">
        <v>16.546875000000011</v>
      </c>
      <c r="D167">
        <v>5.5156250000000036</v>
      </c>
      <c r="E167">
        <v>4.7488789237668234</v>
      </c>
      <c r="F167">
        <v>2.0866335426219691E-2</v>
      </c>
      <c r="H167" s="19" t="s">
        <v>134</v>
      </c>
      <c r="I167">
        <f>F167</f>
        <v>2.0866335426219691E-2</v>
      </c>
      <c r="J167" s="63" t="s">
        <v>155</v>
      </c>
      <c r="K167" t="s">
        <v>136</v>
      </c>
    </row>
    <row r="168" spans="1:16" x14ac:dyDescent="0.25">
      <c r="A168" t="s">
        <v>81</v>
      </c>
      <c r="B168">
        <v>12</v>
      </c>
      <c r="C168">
        <v>13.937499999999989</v>
      </c>
      <c r="D168">
        <v>1.1614583333333324</v>
      </c>
      <c r="E168"/>
      <c r="F168"/>
      <c r="H168" s="69" t="s">
        <v>158</v>
      </c>
      <c r="I168">
        <f>_xlfn.F.INV(0.95,B167,B168)</f>
        <v>3.4902948194976031</v>
      </c>
    </row>
    <row r="169" spans="1:16" ht="15.75" thickBot="1" x14ac:dyDescent="0.3">
      <c r="A169" s="30" t="s">
        <v>82</v>
      </c>
      <c r="B169" s="30">
        <v>15</v>
      </c>
      <c r="C169" s="30">
        <v>30.484375</v>
      </c>
      <c r="D169" s="30"/>
      <c r="E169" s="30"/>
      <c r="F169" s="30"/>
      <c r="H169" s="19" t="s">
        <v>129</v>
      </c>
      <c r="I169">
        <f>I168</f>
        <v>3.4902948194976031</v>
      </c>
      <c r="J169" t="s">
        <v>130</v>
      </c>
    </row>
    <row r="170" spans="1:16" x14ac:dyDescent="0.25">
      <c r="A170"/>
      <c r="B170"/>
      <c r="C170"/>
      <c r="D170"/>
      <c r="E170"/>
      <c r="F170"/>
      <c r="H170" t="s">
        <v>159</v>
      </c>
    </row>
    <row r="171" spans="1:16" x14ac:dyDescent="0.25">
      <c r="A171" t="s">
        <v>156</v>
      </c>
      <c r="B171"/>
      <c r="C171"/>
      <c r="D171"/>
      <c r="E171"/>
      <c r="F171"/>
      <c r="H171" s="42" t="s">
        <v>139</v>
      </c>
      <c r="J171" s="42" t="s">
        <v>160</v>
      </c>
    </row>
    <row r="172" spans="1:16" x14ac:dyDescent="0.25">
      <c r="A172" t="s">
        <v>157</v>
      </c>
      <c r="B172"/>
      <c r="C172"/>
      <c r="D172"/>
      <c r="E172"/>
      <c r="F172"/>
      <c r="H172" s="42" t="s">
        <v>138</v>
      </c>
    </row>
    <row r="173" spans="1:16" x14ac:dyDescent="0.25">
      <c r="A173"/>
      <c r="B173"/>
      <c r="C173"/>
      <c r="D173"/>
      <c r="E173"/>
      <c r="F173"/>
    </row>
    <row r="174" spans="1:16" x14ac:dyDescent="0.25">
      <c r="F174" s="25"/>
    </row>
    <row r="175" spans="1:16" x14ac:dyDescent="0.25">
      <c r="A175" s="26" t="s">
        <v>154</v>
      </c>
      <c r="B175" s="27"/>
      <c r="C175" s="25" t="s">
        <v>237</v>
      </c>
      <c r="H175" s="2"/>
      <c r="I175" s="2"/>
      <c r="J175" s="2"/>
      <c r="K175" s="2"/>
      <c r="L175" s="47"/>
      <c r="M175" s="2"/>
      <c r="N175" s="47"/>
      <c r="O175" s="47"/>
      <c r="P175" s="47"/>
    </row>
    <row r="176" spans="1:16" x14ac:dyDescent="0.25">
      <c r="A176" s="4" t="s">
        <v>28</v>
      </c>
      <c r="B176" s="29" t="s">
        <v>30</v>
      </c>
      <c r="C176" s="29" t="s">
        <v>41</v>
      </c>
      <c r="D176" s="3" t="s">
        <v>209</v>
      </c>
      <c r="E176" s="57" t="s">
        <v>211</v>
      </c>
      <c r="F176" s="3" t="s">
        <v>212</v>
      </c>
      <c r="G176"/>
      <c r="H176" s="25" t="s">
        <v>117</v>
      </c>
      <c r="I176" s="2"/>
      <c r="J176" s="2" t="s">
        <v>236</v>
      </c>
      <c r="K176" s="33"/>
      <c r="L176" s="33"/>
      <c r="M176" s="33"/>
      <c r="N176" s="2"/>
      <c r="O176" s="48"/>
      <c r="P176" s="48"/>
    </row>
    <row r="177" spans="1:17" x14ac:dyDescent="0.25">
      <c r="A177" s="12">
        <v>-1</v>
      </c>
      <c r="B177" s="2">
        <v>-1</v>
      </c>
      <c r="C177" s="2">
        <v>1</v>
      </c>
      <c r="D177" s="20">
        <v>5</v>
      </c>
      <c r="E177" s="56">
        <f>DEVSQ(D177:D178)</f>
        <v>0.5</v>
      </c>
      <c r="F177" s="20">
        <v>1</v>
      </c>
      <c r="G177"/>
      <c r="H177" s="25" t="s">
        <v>118</v>
      </c>
      <c r="I177" s="2"/>
      <c r="J177" s="2"/>
      <c r="N177" s="2"/>
      <c r="O177" s="48"/>
      <c r="P177" s="48"/>
    </row>
    <row r="178" spans="1:17" ht="15.75" thickBot="1" x14ac:dyDescent="0.3">
      <c r="A178" s="12">
        <v>-1</v>
      </c>
      <c r="B178" s="2">
        <v>-1</v>
      </c>
      <c r="C178" s="2">
        <v>1</v>
      </c>
      <c r="D178" s="20">
        <v>6</v>
      </c>
      <c r="E178" s="79"/>
      <c r="F178" s="80"/>
      <c r="G178"/>
      <c r="H178" t="s">
        <v>79</v>
      </c>
      <c r="O178" s="48"/>
      <c r="P178" s="48"/>
    </row>
    <row r="179" spans="1:17" x14ac:dyDescent="0.25">
      <c r="A179" s="12">
        <v>1</v>
      </c>
      <c r="B179" s="2">
        <v>-1</v>
      </c>
      <c r="C179" s="2">
        <v>-1</v>
      </c>
      <c r="D179" s="20">
        <v>3</v>
      </c>
      <c r="E179" s="56">
        <f>DEVSQ(D179:D180)</f>
        <v>0.5</v>
      </c>
      <c r="F179" s="20">
        <v>1</v>
      </c>
      <c r="G179"/>
      <c r="H179" s="31"/>
      <c r="I179" s="31" t="s">
        <v>84</v>
      </c>
      <c r="J179" s="31" t="s">
        <v>85</v>
      </c>
      <c r="K179" s="31" t="s">
        <v>86</v>
      </c>
      <c r="L179" s="31" t="s">
        <v>87</v>
      </c>
      <c r="M179" s="2" t="s">
        <v>132</v>
      </c>
      <c r="N179" s="31" t="s">
        <v>88</v>
      </c>
      <c r="O179" s="48"/>
      <c r="P179" s="48"/>
    </row>
    <row r="180" spans="1:17" x14ac:dyDescent="0.25">
      <c r="A180" s="12">
        <v>1</v>
      </c>
      <c r="B180" s="2">
        <v>-1</v>
      </c>
      <c r="C180" s="2">
        <v>-1</v>
      </c>
      <c r="D180" s="20">
        <v>4</v>
      </c>
      <c r="E180" s="79"/>
      <c r="F180" s="80"/>
      <c r="G180"/>
      <c r="H180" t="s">
        <v>80</v>
      </c>
      <c r="I180" s="25">
        <v>3</v>
      </c>
      <c r="J180" s="25">
        <v>16.546875000000011</v>
      </c>
      <c r="K180" s="25">
        <v>5.5156250000000036</v>
      </c>
      <c r="L180" s="25">
        <v>4.7488789237668234</v>
      </c>
      <c r="M180" s="25"/>
      <c r="N180" s="25">
        <v>2.0866335426219691E-2</v>
      </c>
      <c r="O180" s="48"/>
      <c r="P180" s="48"/>
    </row>
    <row r="181" spans="1:17" ht="15" customHeight="1" x14ac:dyDescent="0.25">
      <c r="A181" s="12">
        <v>-1</v>
      </c>
      <c r="B181" s="2">
        <v>1</v>
      </c>
      <c r="C181" s="2">
        <v>-1</v>
      </c>
      <c r="D181" s="20">
        <v>2</v>
      </c>
      <c r="E181" s="56">
        <f>DEVSQ(D181:D182)</f>
        <v>4.5</v>
      </c>
      <c r="F181" s="20">
        <v>1</v>
      </c>
      <c r="G181"/>
      <c r="H181" t="s">
        <v>81</v>
      </c>
      <c r="I181" s="25">
        <v>12</v>
      </c>
      <c r="J181" s="25">
        <v>13.937499999999989</v>
      </c>
      <c r="K181" s="25">
        <v>1.1614583333333324</v>
      </c>
      <c r="L181" s="25"/>
      <c r="M181" s="25"/>
      <c r="N181" s="25"/>
      <c r="O181" s="48"/>
      <c r="P181" s="48"/>
    </row>
    <row r="182" spans="1:17" ht="15" customHeight="1" x14ac:dyDescent="0.25">
      <c r="A182" s="12">
        <v>-1</v>
      </c>
      <c r="B182" s="2">
        <v>1</v>
      </c>
      <c r="C182" s="2">
        <v>-1</v>
      </c>
      <c r="D182" s="20">
        <v>5</v>
      </c>
      <c r="E182" s="79"/>
      <c r="F182" s="80"/>
      <c r="G182"/>
      <c r="H182" t="s">
        <v>119</v>
      </c>
      <c r="I182" s="25">
        <f>I181-I183</f>
        <v>1</v>
      </c>
      <c r="J182" s="25">
        <f>J181-J183</f>
        <v>4.0624999999999893</v>
      </c>
      <c r="K182" s="25">
        <f>J182/I182</f>
        <v>4.0624999999999893</v>
      </c>
      <c r="L182" s="25">
        <f>K182/K183</f>
        <v>4.5253164556961911</v>
      </c>
      <c r="M182" s="25">
        <f>_xlfn.F.INV(0.95, I182,I183)</f>
        <v>4.8443356749436166</v>
      </c>
      <c r="N182" s="25">
        <f>1-_xlfn.F.DIST(L182,I182,I183,1)</f>
        <v>5.6847451522146542E-2</v>
      </c>
      <c r="O182" s="48"/>
      <c r="P182" s="48"/>
    </row>
    <row r="183" spans="1:17" x14ac:dyDescent="0.25">
      <c r="A183" s="12">
        <v>1</v>
      </c>
      <c r="B183" s="2">
        <v>1</v>
      </c>
      <c r="C183" s="2">
        <v>1</v>
      </c>
      <c r="D183" s="20">
        <v>6</v>
      </c>
      <c r="E183" s="56">
        <f>DEVSQ(D183:D184)</f>
        <v>0.5</v>
      </c>
      <c r="F183" s="20">
        <v>1</v>
      </c>
      <c r="G183"/>
      <c r="H183" t="s">
        <v>120</v>
      </c>
      <c r="I183" s="25">
        <f>F197</f>
        <v>11</v>
      </c>
      <c r="J183" s="25">
        <f>E197</f>
        <v>9.875</v>
      </c>
      <c r="K183" s="25">
        <f>J183/I183</f>
        <v>0.89772727272727271</v>
      </c>
      <c r="L183" s="25"/>
      <c r="M183" s="25"/>
      <c r="N183" s="25"/>
      <c r="O183" s="48"/>
      <c r="P183" s="48"/>
    </row>
    <row r="184" spans="1:17" ht="15.75" thickBot="1" x14ac:dyDescent="0.3">
      <c r="A184" s="12">
        <v>1</v>
      </c>
      <c r="B184" s="2">
        <v>1</v>
      </c>
      <c r="C184" s="2">
        <v>1</v>
      </c>
      <c r="D184" s="20">
        <v>7</v>
      </c>
      <c r="E184" s="79" t="s">
        <v>210</v>
      </c>
      <c r="F184" s="80"/>
      <c r="G184"/>
      <c r="H184" s="30" t="s">
        <v>82</v>
      </c>
      <c r="I184" s="78">
        <v>15</v>
      </c>
      <c r="J184" s="78">
        <v>30.484375</v>
      </c>
      <c r="K184" s="78"/>
      <c r="L184" s="78"/>
      <c r="M184" s="78"/>
      <c r="N184" s="78"/>
      <c r="O184" s="48"/>
      <c r="P184" s="48"/>
    </row>
    <row r="185" spans="1:17" x14ac:dyDescent="0.25">
      <c r="A185" s="12">
        <v>-1</v>
      </c>
      <c r="B185" s="2">
        <v>-1</v>
      </c>
      <c r="C185" s="2">
        <v>1</v>
      </c>
      <c r="D185" s="20">
        <v>4</v>
      </c>
      <c r="E185" s="56">
        <f>DEVSQ(D185:D186)</f>
        <v>0.5</v>
      </c>
      <c r="F185" s="20">
        <v>1</v>
      </c>
      <c r="G185"/>
      <c r="H185" s="19" t="s">
        <v>220</v>
      </c>
      <c r="I185" s="25">
        <f>L182</f>
        <v>4.5253164556961911</v>
      </c>
      <c r="K185" s="2"/>
      <c r="L185" s="2"/>
      <c r="M185" s="2"/>
      <c r="N185" s="2"/>
      <c r="P185" s="48"/>
    </row>
    <row r="186" spans="1:17" x14ac:dyDescent="0.25">
      <c r="A186" s="12">
        <v>-1</v>
      </c>
      <c r="B186" s="2">
        <v>-1</v>
      </c>
      <c r="C186" s="2">
        <v>1</v>
      </c>
      <c r="D186" s="20">
        <v>3</v>
      </c>
      <c r="E186" s="79"/>
      <c r="F186" s="80"/>
      <c r="G186"/>
      <c r="H186" s="19" t="s">
        <v>129</v>
      </c>
      <c r="I186" s="2">
        <f>M182</f>
        <v>4.8443356749436166</v>
      </c>
      <c r="J186" t="s">
        <v>130</v>
      </c>
      <c r="K186" s="2"/>
      <c r="L186" s="2"/>
      <c r="M186" s="2"/>
      <c r="N186" s="2"/>
    </row>
    <row r="187" spans="1:17" x14ac:dyDescent="0.25">
      <c r="A187" s="12">
        <v>1</v>
      </c>
      <c r="B187" s="2">
        <v>-1</v>
      </c>
      <c r="C187" s="2">
        <v>-1</v>
      </c>
      <c r="D187" s="20">
        <v>4.5</v>
      </c>
      <c r="E187" s="56">
        <f>DEVSQ(D187:D188)</f>
        <v>0.125</v>
      </c>
      <c r="F187" s="20">
        <v>1</v>
      </c>
      <c r="G187"/>
      <c r="H187" s="21" t="s">
        <v>134</v>
      </c>
      <c r="I187" s="2">
        <f>N182</f>
        <v>5.6847451522146542E-2</v>
      </c>
      <c r="J187" s="2" t="s">
        <v>135</v>
      </c>
      <c r="K187" s="25" t="s">
        <v>136</v>
      </c>
      <c r="L187" s="2"/>
      <c r="M187" s="2"/>
      <c r="N187" s="2"/>
    </row>
    <row r="188" spans="1:17" x14ac:dyDescent="0.25">
      <c r="A188" s="12">
        <v>1</v>
      </c>
      <c r="B188" s="2">
        <v>-1</v>
      </c>
      <c r="C188" s="2">
        <v>-1</v>
      </c>
      <c r="D188" s="20">
        <v>4</v>
      </c>
      <c r="E188" s="79"/>
      <c r="F188" s="80"/>
      <c r="G188"/>
      <c r="H188" s="66" t="s">
        <v>232</v>
      </c>
      <c r="I188" s="61"/>
      <c r="J188" s="64" t="s">
        <v>140</v>
      </c>
      <c r="K188" s="25" t="s">
        <v>131</v>
      </c>
      <c r="L188" s="43" t="s">
        <v>138</v>
      </c>
      <c r="M188" s="2"/>
      <c r="N188" s="2"/>
    </row>
    <row r="189" spans="1:17" x14ac:dyDescent="0.25">
      <c r="A189" s="12">
        <v>-1</v>
      </c>
      <c r="B189" s="2">
        <v>1</v>
      </c>
      <c r="C189" s="2">
        <v>-1</v>
      </c>
      <c r="D189" s="20">
        <v>5</v>
      </c>
      <c r="E189" s="56">
        <f>DEVSQ(D189:D190)</f>
        <v>0</v>
      </c>
      <c r="F189" s="20">
        <v>1</v>
      </c>
      <c r="G189"/>
      <c r="H189" t="s">
        <v>218</v>
      </c>
      <c r="J189" s="64"/>
      <c r="K189" s="25" t="s">
        <v>118</v>
      </c>
      <c r="L189" s="43" t="s">
        <v>139</v>
      </c>
      <c r="M189" s="65"/>
      <c r="N189" s="2"/>
      <c r="O189" s="61"/>
      <c r="P189" s="61"/>
      <c r="Q189" s="33"/>
    </row>
    <row r="190" spans="1:17" x14ac:dyDescent="0.25">
      <c r="A190" s="12">
        <v>-1</v>
      </c>
      <c r="B190" s="2">
        <v>1</v>
      </c>
      <c r="C190" s="2">
        <v>-1</v>
      </c>
      <c r="D190" s="20">
        <v>5</v>
      </c>
      <c r="E190" s="79"/>
      <c r="F190" s="80"/>
      <c r="G190"/>
    </row>
    <row r="191" spans="1:17" x14ac:dyDescent="0.25">
      <c r="A191" s="12">
        <v>1</v>
      </c>
      <c r="B191" s="2">
        <v>1</v>
      </c>
      <c r="C191" s="2">
        <v>1</v>
      </c>
      <c r="D191" s="20">
        <v>7</v>
      </c>
      <c r="E191" s="56">
        <f>DEVSQ(D191:D192)</f>
        <v>0.5</v>
      </c>
      <c r="F191" s="20">
        <v>1</v>
      </c>
      <c r="G191"/>
    </row>
    <row r="192" spans="1:17" x14ac:dyDescent="0.25">
      <c r="A192" s="12">
        <v>1</v>
      </c>
      <c r="B192" s="2">
        <v>1</v>
      </c>
      <c r="C192" s="2">
        <v>1</v>
      </c>
      <c r="D192" s="20">
        <v>6</v>
      </c>
      <c r="E192" s="79"/>
      <c r="F192" s="80"/>
      <c r="G192"/>
    </row>
    <row r="193" spans="1:16" x14ac:dyDescent="0.25">
      <c r="A193" s="7">
        <v>0</v>
      </c>
      <c r="B193" s="11">
        <v>0</v>
      </c>
      <c r="C193" s="11">
        <v>0</v>
      </c>
      <c r="D193" s="81">
        <v>6</v>
      </c>
      <c r="E193" s="81">
        <f>DEVSQ(D193:D196)</f>
        <v>2.75</v>
      </c>
      <c r="F193" s="9">
        <v>3</v>
      </c>
      <c r="G193"/>
    </row>
    <row r="194" spans="1:16" x14ac:dyDescent="0.25">
      <c r="A194" s="12">
        <v>0</v>
      </c>
      <c r="B194" s="2">
        <v>0</v>
      </c>
      <c r="C194" s="2">
        <v>0</v>
      </c>
      <c r="D194" s="80">
        <v>8</v>
      </c>
      <c r="E194" s="80"/>
      <c r="F194" s="80"/>
      <c r="G194"/>
    </row>
    <row r="195" spans="1:16" x14ac:dyDescent="0.25">
      <c r="A195" s="12">
        <v>0</v>
      </c>
      <c r="B195" s="2">
        <v>0</v>
      </c>
      <c r="C195" s="2">
        <v>0</v>
      </c>
      <c r="D195" s="80">
        <v>6</v>
      </c>
      <c r="E195" s="80"/>
      <c r="F195" s="80"/>
      <c r="G195"/>
    </row>
    <row r="196" spans="1:16" x14ac:dyDescent="0.25">
      <c r="A196" s="8">
        <v>0</v>
      </c>
      <c r="B196" s="14">
        <v>0</v>
      </c>
      <c r="C196" s="14">
        <v>0</v>
      </c>
      <c r="D196" s="82">
        <v>7</v>
      </c>
      <c r="E196" s="82"/>
      <c r="F196" s="82"/>
      <c r="G196"/>
    </row>
    <row r="197" spans="1:16" x14ac:dyDescent="0.25">
      <c r="A197" s="63"/>
      <c r="B197" s="63"/>
      <c r="C197" s="63"/>
      <c r="D197" s="63"/>
      <c r="E197" s="63">
        <f>SUM(E177:E196)</f>
        <v>9.875</v>
      </c>
      <c r="F197" s="63">
        <f>SUM(F177:F196)</f>
        <v>11</v>
      </c>
      <c r="G197"/>
    </row>
    <row r="198" spans="1:16" x14ac:dyDescent="0.25">
      <c r="A198"/>
      <c r="C198"/>
      <c r="E198" s="44"/>
      <c r="I198" s="2"/>
      <c r="J198" s="2"/>
    </row>
    <row r="199" spans="1:16" x14ac:dyDescent="0.25">
      <c r="A199" s="42" t="s">
        <v>219</v>
      </c>
      <c r="B199"/>
      <c r="C199"/>
      <c r="E199" s="44"/>
      <c r="I199" s="67"/>
      <c r="J199" s="2"/>
    </row>
    <row r="200" spans="1:16" x14ac:dyDescent="0.25">
      <c r="A200" s="42"/>
      <c r="B200"/>
      <c r="C200"/>
      <c r="E200" s="44"/>
      <c r="I200" s="2"/>
      <c r="J200" s="2"/>
    </row>
    <row r="201" spans="1:16" x14ac:dyDescent="0.25">
      <c r="A201" s="42"/>
      <c r="B201"/>
      <c r="C201"/>
      <c r="E201" s="44"/>
      <c r="I201" s="2"/>
      <c r="J201" s="2"/>
    </row>
    <row r="202" spans="1:16" x14ac:dyDescent="0.25">
      <c r="A202" s="71" t="s">
        <v>214</v>
      </c>
      <c r="B202" s="41"/>
      <c r="C202"/>
      <c r="E202" s="44"/>
      <c r="I202" s="2"/>
      <c r="J202" s="2"/>
    </row>
    <row r="203" spans="1:16" x14ac:dyDescent="0.25">
      <c r="A203" t="s">
        <v>215</v>
      </c>
      <c r="B203"/>
      <c r="C203"/>
      <c r="D203"/>
      <c r="E203"/>
      <c r="F203" s="2" t="s">
        <v>217</v>
      </c>
      <c r="I203" s="2"/>
      <c r="J203" s="2"/>
    </row>
    <row r="204" spans="1:16" x14ac:dyDescent="0.25">
      <c r="A204" t="s">
        <v>216</v>
      </c>
      <c r="B204"/>
      <c r="C204"/>
      <c r="D204"/>
      <c r="E204"/>
      <c r="I204" s="2"/>
      <c r="J204" s="2"/>
    </row>
    <row r="205" spans="1:16" x14ac:dyDescent="0.25">
      <c r="A205" t="s">
        <v>221</v>
      </c>
      <c r="B205"/>
      <c r="C205"/>
      <c r="D205"/>
      <c r="E205" t="s">
        <v>222</v>
      </c>
      <c r="F205" s="2">
        <v>5</v>
      </c>
      <c r="G205"/>
      <c r="H205" s="47"/>
      <c r="M205" s="47"/>
      <c r="N205" s="53"/>
      <c r="O205" s="49"/>
      <c r="P205" s="48"/>
    </row>
    <row r="206" spans="1:16" x14ac:dyDescent="0.25">
      <c r="A206" t="s">
        <v>223</v>
      </c>
      <c r="B206"/>
      <c r="C206"/>
      <c r="D206"/>
      <c r="E206" t="s">
        <v>223</v>
      </c>
      <c r="F206" s="2">
        <v>6</v>
      </c>
      <c r="G206"/>
      <c r="H206" s="47"/>
      <c r="K206" s="2"/>
      <c r="M206" s="47"/>
      <c r="N206" s="53"/>
      <c r="O206" s="49"/>
      <c r="P206" s="48"/>
    </row>
    <row r="207" spans="1:16" x14ac:dyDescent="0.25">
      <c r="A207"/>
      <c r="B207" s="84">
        <f>D193</f>
        <v>6</v>
      </c>
      <c r="C207" s="84">
        <f>(B207-$B$211)^2</f>
        <v>0.5625</v>
      </c>
      <c r="D207"/>
      <c r="E207"/>
      <c r="F207" s="2">
        <v>3</v>
      </c>
      <c r="H207" s="47"/>
      <c r="M207" s="47"/>
      <c r="N207" s="53"/>
      <c r="O207" s="49"/>
      <c r="P207" s="48"/>
    </row>
    <row r="208" spans="1:16" x14ac:dyDescent="0.25">
      <c r="A208"/>
      <c r="B208" s="84">
        <f>D194</f>
        <v>8</v>
      </c>
      <c r="C208" s="84">
        <f t="shared" ref="C208:C210" si="15">(B208-$B$211)^2</f>
        <v>1.5625</v>
      </c>
      <c r="D208"/>
      <c r="E208"/>
      <c r="F208" s="2">
        <v>4</v>
      </c>
      <c r="H208" s="47"/>
      <c r="M208" s="47"/>
      <c r="N208" s="53"/>
      <c r="O208" s="49"/>
      <c r="P208" s="48"/>
    </row>
    <row r="209" spans="1:16" x14ac:dyDescent="0.25">
      <c r="A209"/>
      <c r="B209" s="84">
        <f>D195</f>
        <v>6</v>
      </c>
      <c r="C209" s="84">
        <f t="shared" si="15"/>
        <v>0.5625</v>
      </c>
      <c r="D209"/>
      <c r="E209"/>
      <c r="F209" s="2">
        <v>2</v>
      </c>
      <c r="H209" s="47"/>
      <c r="L209" s="2"/>
      <c r="M209" s="47"/>
      <c r="N209" s="53"/>
      <c r="O209" s="49"/>
      <c r="P209" s="48"/>
    </row>
    <row r="210" spans="1:16" x14ac:dyDescent="0.25">
      <c r="A210"/>
      <c r="B210" s="84">
        <f>D196</f>
        <v>7</v>
      </c>
      <c r="C210" s="84">
        <f t="shared" si="15"/>
        <v>6.25E-2</v>
      </c>
      <c r="D210"/>
      <c r="E210"/>
      <c r="F210" s="2">
        <v>5</v>
      </c>
      <c r="H210" s="47"/>
      <c r="L210" s="47"/>
      <c r="M210" s="47"/>
      <c r="N210" s="53"/>
      <c r="O210" s="49"/>
      <c r="P210" s="48"/>
    </row>
    <row r="211" spans="1:16" x14ac:dyDescent="0.25">
      <c r="A211" s="19" t="s">
        <v>225</v>
      </c>
      <c r="B211" s="85">
        <f>AVERAGE(B207:B210)</f>
        <v>6.75</v>
      </c>
      <c r="C211" s="85">
        <f>SUM(C207:C210)</f>
        <v>2.75</v>
      </c>
      <c r="F211" s="2">
        <v>6</v>
      </c>
      <c r="H211" s="47"/>
      <c r="L211" s="47"/>
      <c r="M211" s="47"/>
      <c r="N211" s="53"/>
      <c r="O211" s="49"/>
      <c r="P211" s="48"/>
    </row>
    <row r="212" spans="1:16" x14ac:dyDescent="0.25">
      <c r="A212" s="19" t="s">
        <v>227</v>
      </c>
      <c r="B212" s="84">
        <v>4</v>
      </c>
      <c r="C212" s="84">
        <f>DEVSQ(B207:B210)</f>
        <v>2.75</v>
      </c>
      <c r="F212" s="2">
        <v>7</v>
      </c>
      <c r="H212" s="47"/>
      <c r="L212" s="47"/>
      <c r="M212" s="47"/>
      <c r="N212" s="53"/>
      <c r="O212" s="49"/>
      <c r="P212" s="48"/>
    </row>
    <row r="213" spans="1:16" x14ac:dyDescent="0.25">
      <c r="A213" s="19"/>
      <c r="B213"/>
      <c r="C213" s="83"/>
      <c r="F213" s="2">
        <v>4</v>
      </c>
      <c r="H213" s="47"/>
      <c r="L213" s="47"/>
      <c r="M213" s="47"/>
      <c r="N213" s="53"/>
      <c r="O213" s="49"/>
      <c r="P213" s="48"/>
    </row>
    <row r="214" spans="1:16" x14ac:dyDescent="0.25">
      <c r="D214"/>
      <c r="E214"/>
      <c r="F214" s="2">
        <v>3</v>
      </c>
      <c r="H214" s="47"/>
      <c r="L214" s="47"/>
      <c r="M214" s="47"/>
      <c r="N214" s="53"/>
      <c r="O214" s="49"/>
      <c r="P214" s="48"/>
    </row>
    <row r="215" spans="1:16" x14ac:dyDescent="0.25">
      <c r="D215"/>
      <c r="E215"/>
      <c r="F215" s="2">
        <v>4.5</v>
      </c>
      <c r="H215" s="47"/>
      <c r="L215" s="47"/>
      <c r="M215" s="47"/>
      <c r="N215" s="53"/>
      <c r="O215" s="49"/>
      <c r="P215" s="48"/>
    </row>
    <row r="216" spans="1:16" x14ac:dyDescent="0.25">
      <c r="D216"/>
      <c r="E216"/>
      <c r="F216" s="2">
        <v>4</v>
      </c>
      <c r="H216" s="47"/>
      <c r="L216" s="47"/>
      <c r="M216" s="47"/>
      <c r="N216" s="53"/>
      <c r="O216" s="49"/>
      <c r="P216" s="48"/>
    </row>
    <row r="217" spans="1:16" x14ac:dyDescent="0.25">
      <c r="D217"/>
      <c r="E217"/>
      <c r="F217" s="2">
        <v>5</v>
      </c>
      <c r="H217" s="47"/>
      <c r="L217" s="47"/>
      <c r="M217" s="47"/>
      <c r="N217" s="53"/>
      <c r="O217" s="49"/>
      <c r="P217" s="48"/>
    </row>
    <row r="218" spans="1:16" x14ac:dyDescent="0.25">
      <c r="D218"/>
      <c r="E218"/>
      <c r="F218" s="2">
        <v>5</v>
      </c>
      <c r="H218" s="47"/>
      <c r="L218" s="47"/>
      <c r="M218" s="47"/>
      <c r="N218" s="53"/>
      <c r="O218" s="49"/>
      <c r="P218" s="48"/>
    </row>
    <row r="219" spans="1:16" x14ac:dyDescent="0.25">
      <c r="A219"/>
      <c r="B219"/>
      <c r="C219"/>
      <c r="D219"/>
      <c r="E219"/>
      <c r="F219" s="2">
        <v>7</v>
      </c>
      <c r="H219" s="47"/>
      <c r="L219" s="47"/>
      <c r="M219" s="47"/>
      <c r="N219" s="53"/>
      <c r="O219" s="49"/>
      <c r="P219" s="48"/>
    </row>
    <row r="220" spans="1:16" x14ac:dyDescent="0.25">
      <c r="A220" t="s">
        <v>228</v>
      </c>
      <c r="B220">
        <f>(F222*B212*(F221-B211)^2)/(B212+F222)</f>
        <v>12.403124999999999</v>
      </c>
      <c r="C220"/>
      <c r="D220"/>
      <c r="E220"/>
      <c r="F220" s="2">
        <v>6</v>
      </c>
      <c r="H220" s="47"/>
      <c r="L220" s="47"/>
      <c r="M220" s="47"/>
      <c r="N220" s="53"/>
      <c r="O220" s="49"/>
      <c r="P220" s="48"/>
    </row>
    <row r="221" spans="1:16" x14ac:dyDescent="0.25">
      <c r="A221"/>
      <c r="B221"/>
      <c r="C221"/>
      <c r="D221"/>
      <c r="E221" s="86" t="s">
        <v>224</v>
      </c>
      <c r="F221" s="17">
        <f>AVERAGE(F205:F220)</f>
        <v>4.78125</v>
      </c>
      <c r="H221" s="47"/>
      <c r="L221" s="47"/>
      <c r="M221" s="47"/>
      <c r="N221" s="53"/>
      <c r="O221" s="49"/>
      <c r="P221" s="48"/>
    </row>
    <row r="222" spans="1:16" x14ac:dyDescent="0.25">
      <c r="A222"/>
      <c r="B222"/>
      <c r="C222"/>
      <c r="D222"/>
      <c r="E222" s="19" t="s">
        <v>226</v>
      </c>
      <c r="F222">
        <v>16</v>
      </c>
      <c r="H222" s="47"/>
      <c r="L222" s="47"/>
      <c r="M222" s="47"/>
      <c r="N222" s="53"/>
      <c r="O222" s="49"/>
      <c r="P222" s="48"/>
    </row>
    <row r="223" spans="1:16" x14ac:dyDescent="0.25">
      <c r="A223"/>
      <c r="B223"/>
      <c r="C223"/>
      <c r="D223"/>
      <c r="H223" s="47"/>
      <c r="L223" s="47"/>
      <c r="M223" s="47"/>
      <c r="N223" s="53"/>
      <c r="O223" s="49"/>
      <c r="P223" s="48"/>
    </row>
    <row r="224" spans="1:16" x14ac:dyDescent="0.25">
      <c r="A224" s="19" t="s">
        <v>229</v>
      </c>
      <c r="B224">
        <f>E197</f>
        <v>9.875</v>
      </c>
      <c r="C224"/>
      <c r="D224"/>
      <c r="E224"/>
      <c r="H224" s="42" t="s">
        <v>233</v>
      </c>
      <c r="L224" s="47"/>
      <c r="M224" s="47"/>
      <c r="N224" s="53"/>
      <c r="O224" s="49"/>
      <c r="P224" s="48"/>
    </row>
    <row r="225" spans="1:16" x14ac:dyDescent="0.25">
      <c r="A225" s="19" t="s">
        <v>230</v>
      </c>
      <c r="B225">
        <f>F197</f>
        <v>11</v>
      </c>
      <c r="C225"/>
      <c r="D225"/>
      <c r="E225"/>
      <c r="H225" s="87" t="s">
        <v>234</v>
      </c>
      <c r="L225" s="47"/>
      <c r="M225" s="47"/>
      <c r="N225" s="53"/>
      <c r="O225" s="49"/>
      <c r="P225" s="48"/>
    </row>
    <row r="226" spans="1:16" x14ac:dyDescent="0.25">
      <c r="A226" s="19" t="s">
        <v>220</v>
      </c>
      <c r="B226">
        <f>B220/(B224/B225)</f>
        <v>13.816139240506329</v>
      </c>
      <c r="C226" s="63" t="s">
        <v>135</v>
      </c>
      <c r="D226">
        <f>M182</f>
        <v>4.8443356749436166</v>
      </c>
      <c r="E226" t="s">
        <v>231</v>
      </c>
      <c r="H226" s="47"/>
      <c r="L226" s="47"/>
      <c r="M226" s="47"/>
      <c r="N226" s="53"/>
      <c r="O226" s="49"/>
      <c r="P226" s="48"/>
    </row>
    <row r="227" spans="1:16" x14ac:dyDescent="0.25">
      <c r="A227" s="19" t="s">
        <v>129</v>
      </c>
      <c r="B227">
        <v>4.8443356749436166</v>
      </c>
      <c r="C227" t="s">
        <v>130</v>
      </c>
      <c r="E227" s="44"/>
      <c r="H227" s="47"/>
      <c r="L227" s="47"/>
      <c r="M227" s="47"/>
      <c r="N227" s="53"/>
      <c r="O227" s="49"/>
      <c r="P227" s="48"/>
    </row>
    <row r="228" spans="1:16" x14ac:dyDescent="0.25">
      <c r="A228" s="19" t="s">
        <v>134</v>
      </c>
      <c r="B228">
        <f>1-_xlfn.F.DIST(B226,1,11,1)</f>
        <v>3.3994395333150074E-3</v>
      </c>
      <c r="C228" t="s">
        <v>155</v>
      </c>
      <c r="D228" s="2" t="s">
        <v>136</v>
      </c>
      <c r="E228" s="44"/>
      <c r="H228" s="47"/>
      <c r="L228" s="47"/>
      <c r="M228" s="47"/>
      <c r="N228" s="53"/>
      <c r="O228" s="49"/>
      <c r="P228" s="48"/>
    </row>
    <row r="229" spans="1:16" x14ac:dyDescent="0.25">
      <c r="A229" t="s">
        <v>159</v>
      </c>
      <c r="B229"/>
      <c r="C229" s="63" t="s">
        <v>140</v>
      </c>
      <c r="D229" t="s">
        <v>215</v>
      </c>
      <c r="H229" s="44" t="s">
        <v>139</v>
      </c>
      <c r="L229" s="47"/>
      <c r="M229" s="47"/>
      <c r="N229" s="53"/>
      <c r="O229" s="49"/>
      <c r="P229" s="48"/>
    </row>
    <row r="230" spans="1:16" x14ac:dyDescent="0.25">
      <c r="A230" t="s">
        <v>213</v>
      </c>
      <c r="B230"/>
      <c r="C230"/>
      <c r="D230" t="s">
        <v>216</v>
      </c>
      <c r="H230" s="44" t="s">
        <v>138</v>
      </c>
    </row>
    <row r="231" spans="1:16" x14ac:dyDescent="0.25">
      <c r="A231" s="26" t="s">
        <v>113</v>
      </c>
      <c r="B231" s="27"/>
    </row>
    <row r="232" spans="1:16" x14ac:dyDescent="0.25">
      <c r="A232" t="s">
        <v>72</v>
      </c>
      <c r="B232"/>
      <c r="C232"/>
      <c r="D232"/>
      <c r="E232"/>
      <c r="F232"/>
      <c r="G232"/>
    </row>
    <row r="233" spans="1:16" ht="15.75" thickBot="1" x14ac:dyDescent="0.3">
      <c r="A233"/>
      <c r="B233"/>
      <c r="C233"/>
      <c r="D233"/>
      <c r="E233"/>
      <c r="F233"/>
      <c r="G233"/>
    </row>
    <row r="234" spans="1:16" x14ac:dyDescent="0.25">
      <c r="A234" s="32" t="s">
        <v>73</v>
      </c>
      <c r="B234" s="32"/>
      <c r="C234"/>
      <c r="D234"/>
      <c r="E234"/>
      <c r="F234"/>
      <c r="G234"/>
    </row>
    <row r="235" spans="1:16" x14ac:dyDescent="0.25">
      <c r="A235" t="s">
        <v>74</v>
      </c>
      <c r="B235">
        <v>0.73674864427329934</v>
      </c>
      <c r="C235"/>
      <c r="D235"/>
      <c r="E235"/>
      <c r="F235"/>
      <c r="G235"/>
    </row>
    <row r="236" spans="1:16" x14ac:dyDescent="0.25">
      <c r="A236" t="s">
        <v>75</v>
      </c>
      <c r="B236">
        <v>0.54279856483854461</v>
      </c>
      <c r="C236"/>
      <c r="D236"/>
      <c r="E236"/>
      <c r="F236"/>
      <c r="G236"/>
    </row>
    <row r="237" spans="1:16" x14ac:dyDescent="0.25">
      <c r="A237" t="s">
        <v>76</v>
      </c>
      <c r="B237">
        <v>0.42849820604818073</v>
      </c>
      <c r="C237"/>
      <c r="D237"/>
      <c r="E237"/>
      <c r="F237"/>
      <c r="G237"/>
    </row>
    <row r="238" spans="1:16" x14ac:dyDescent="0.25">
      <c r="A238" t="s">
        <v>77</v>
      </c>
      <c r="B238">
        <v>1.0777097630314634</v>
      </c>
      <c r="C238"/>
      <c r="D238"/>
      <c r="E238"/>
      <c r="F238"/>
      <c r="G238"/>
    </row>
    <row r="239" spans="1:16" ht="15.75" thickBot="1" x14ac:dyDescent="0.3">
      <c r="A239" s="30" t="s">
        <v>78</v>
      </c>
      <c r="B239" s="30">
        <v>16</v>
      </c>
      <c r="C239"/>
      <c r="D239"/>
      <c r="E239"/>
      <c r="F239"/>
      <c r="G239"/>
    </row>
    <row r="240" spans="1:16" x14ac:dyDescent="0.25">
      <c r="A240"/>
      <c r="B240"/>
      <c r="C240"/>
      <c r="D240"/>
      <c r="E240"/>
      <c r="F240"/>
      <c r="G240"/>
    </row>
    <row r="241" spans="1:9" ht="15.75" thickBot="1" x14ac:dyDescent="0.3">
      <c r="A241" t="s">
        <v>79</v>
      </c>
      <c r="B241"/>
      <c r="C241"/>
      <c r="D241"/>
      <c r="E241"/>
      <c r="F241"/>
      <c r="G241"/>
    </row>
    <row r="242" spans="1:9" x14ac:dyDescent="0.25">
      <c r="A242" s="31"/>
      <c r="B242" s="31" t="s">
        <v>84</v>
      </c>
      <c r="C242" s="31" t="s">
        <v>85</v>
      </c>
      <c r="D242" s="31" t="s">
        <v>86</v>
      </c>
      <c r="E242" s="31" t="s">
        <v>87</v>
      </c>
      <c r="F242" s="31" t="s">
        <v>88</v>
      </c>
      <c r="G242"/>
    </row>
    <row r="243" spans="1:9" x14ac:dyDescent="0.25">
      <c r="A243" t="s">
        <v>80</v>
      </c>
      <c r="B243">
        <v>3</v>
      </c>
      <c r="C243">
        <v>16.546875000000007</v>
      </c>
      <c r="D243">
        <v>5.5156250000000027</v>
      </c>
      <c r="E243">
        <v>4.7488789237668207</v>
      </c>
      <c r="F243">
        <v>2.0866335426219743E-2</v>
      </c>
      <c r="G243"/>
    </row>
    <row r="244" spans="1:9" x14ac:dyDescent="0.25">
      <c r="A244" t="s">
        <v>81</v>
      </c>
      <c r="B244">
        <v>12</v>
      </c>
      <c r="C244">
        <v>13.937499999999993</v>
      </c>
      <c r="D244">
        <v>1.1614583333333328</v>
      </c>
      <c r="E244"/>
      <c r="F244"/>
      <c r="G244"/>
    </row>
    <row r="245" spans="1:9" ht="15.75" thickBot="1" x14ac:dyDescent="0.3">
      <c r="A245" s="30" t="s">
        <v>82</v>
      </c>
      <c r="B245" s="30">
        <v>15</v>
      </c>
      <c r="C245" s="30">
        <v>30.484375</v>
      </c>
      <c r="D245" s="30"/>
      <c r="E245" s="30"/>
      <c r="F245" s="30"/>
      <c r="G245"/>
    </row>
    <row r="246" spans="1:9" ht="15.75" thickBot="1" x14ac:dyDescent="0.3">
      <c r="A246"/>
      <c r="B246"/>
      <c r="C246"/>
      <c r="D246"/>
      <c r="E246"/>
      <c r="F246"/>
      <c r="G246"/>
    </row>
    <row r="247" spans="1:9" x14ac:dyDescent="0.25">
      <c r="A247" s="31"/>
      <c r="B247" s="31" t="s">
        <v>89</v>
      </c>
      <c r="C247" s="31" t="s">
        <v>77</v>
      </c>
      <c r="D247" s="31" t="s">
        <v>90</v>
      </c>
      <c r="E247" s="31" t="s">
        <v>91</v>
      </c>
      <c r="F247" s="31" t="s">
        <v>92</v>
      </c>
      <c r="G247" s="31" t="s">
        <v>93</v>
      </c>
      <c r="H247" s="31" t="s">
        <v>94</v>
      </c>
      <c r="I247" s="31" t="s">
        <v>95</v>
      </c>
    </row>
    <row r="248" spans="1:9" x14ac:dyDescent="0.25">
      <c r="A248" t="s">
        <v>83</v>
      </c>
      <c r="B248">
        <v>180.41666666666669</v>
      </c>
      <c r="C248">
        <v>73.808149058737683</v>
      </c>
      <c r="D248">
        <v>2.4444003672695853</v>
      </c>
      <c r="E248">
        <v>3.090814192172402E-2</v>
      </c>
      <c r="F248">
        <v>19.602524563497838</v>
      </c>
      <c r="G248">
        <v>341.23080876983556</v>
      </c>
      <c r="H248">
        <v>19.602524563497838</v>
      </c>
      <c r="I248">
        <v>341.23080876983556</v>
      </c>
    </row>
    <row r="249" spans="1:9" x14ac:dyDescent="0.25">
      <c r="A249" t="s">
        <v>31</v>
      </c>
      <c r="B249">
        <v>-0.97291666666666676</v>
      </c>
      <c r="C249">
        <v>0.39881733438217459</v>
      </c>
      <c r="D249">
        <v>-2.4395044617954098</v>
      </c>
      <c r="E249">
        <v>3.1186069526378975E-2</v>
      </c>
      <c r="F249">
        <v>-1.8418649915122338</v>
      </c>
      <c r="G249">
        <v>-0.10396834182109971</v>
      </c>
      <c r="H249">
        <v>-1.8418649915122338</v>
      </c>
      <c r="I249">
        <v>-0.10396834182109971</v>
      </c>
    </row>
    <row r="250" spans="1:9" x14ac:dyDescent="0.25">
      <c r="A250" t="s">
        <v>33</v>
      </c>
      <c r="B250">
        <v>-4.3333333333333357</v>
      </c>
      <c r="C250">
        <v>1.6620759257933575</v>
      </c>
      <c r="D250">
        <v>-2.6071813363549614</v>
      </c>
      <c r="E250">
        <v>2.2920438694636256E-2</v>
      </c>
      <c r="F250">
        <v>-7.9546856843329392</v>
      </c>
      <c r="G250">
        <v>-0.71198098233373219</v>
      </c>
      <c r="H250">
        <v>-7.9546856843329392</v>
      </c>
      <c r="I250">
        <v>-0.71198098233373219</v>
      </c>
    </row>
    <row r="251" spans="1:9" ht="15.75" thickBot="1" x14ac:dyDescent="0.3">
      <c r="A251" s="30" t="s">
        <v>104</v>
      </c>
      <c r="B251" s="30">
        <v>2.3958333333333345E-2</v>
      </c>
      <c r="C251" s="30">
        <v>8.9809146919288541E-3</v>
      </c>
      <c r="D251" s="30">
        <v>2.6676941219433576</v>
      </c>
      <c r="E251" s="30">
        <v>2.0497918451515416E-2</v>
      </c>
      <c r="F251" s="30">
        <v>4.390601180411853E-3</v>
      </c>
      <c r="G251" s="30">
        <v>4.3526065486254838E-2</v>
      </c>
      <c r="H251" s="30">
        <v>4.390601180411853E-3</v>
      </c>
      <c r="I251" s="30">
        <v>4.3526065486254838E-2</v>
      </c>
    </row>
    <row r="252" spans="1:9" x14ac:dyDescent="0.25">
      <c r="A252"/>
      <c r="B252"/>
      <c r="C252"/>
      <c r="D252"/>
      <c r="E252"/>
      <c r="F252"/>
      <c r="G252"/>
    </row>
    <row r="253" spans="1:9" x14ac:dyDescent="0.25">
      <c r="A253"/>
      <c r="B253"/>
      <c r="C253"/>
      <c r="D253"/>
      <c r="E253"/>
      <c r="F253"/>
      <c r="G253"/>
    </row>
    <row r="254" spans="1:9" x14ac:dyDescent="0.25">
      <c r="A254"/>
      <c r="B254"/>
      <c r="C254"/>
      <c r="D254"/>
      <c r="E254"/>
      <c r="F254"/>
      <c r="G254"/>
    </row>
    <row r="255" spans="1:9" x14ac:dyDescent="0.25">
      <c r="A255" t="s">
        <v>96</v>
      </c>
      <c r="B255"/>
      <c r="C255"/>
      <c r="D255"/>
      <c r="E255"/>
      <c r="F255"/>
      <c r="G255"/>
    </row>
    <row r="256" spans="1:9" ht="15.75" thickBot="1" x14ac:dyDescent="0.3">
      <c r="A256"/>
      <c r="B256"/>
      <c r="C256"/>
      <c r="D256"/>
      <c r="E256" s="42" t="s">
        <v>114</v>
      </c>
      <c r="F256" s="42"/>
      <c r="G256" s="42"/>
      <c r="H256" s="42"/>
      <c r="I256" s="42"/>
    </row>
    <row r="257" spans="1:9" x14ac:dyDescent="0.25">
      <c r="A257" s="31" t="s">
        <v>97</v>
      </c>
      <c r="B257" s="31" t="s">
        <v>98</v>
      </c>
      <c r="C257" s="31" t="s">
        <v>99</v>
      </c>
      <c r="D257"/>
      <c r="E257" s="42" t="s">
        <v>115</v>
      </c>
      <c r="F257" s="42"/>
      <c r="G257" s="42"/>
      <c r="H257" s="42"/>
      <c r="I257" s="42"/>
    </row>
    <row r="258" spans="1:9" x14ac:dyDescent="0.25">
      <c r="A258">
        <v>1</v>
      </c>
      <c r="B258">
        <v>4.5</v>
      </c>
      <c r="C258">
        <v>0.5</v>
      </c>
      <c r="D258"/>
      <c r="E258" s="42" t="s">
        <v>264</v>
      </c>
      <c r="F258" s="42"/>
      <c r="G258" s="42"/>
      <c r="H258" s="42"/>
      <c r="I258" s="42"/>
    </row>
    <row r="259" spans="1:9" x14ac:dyDescent="0.25">
      <c r="A259">
        <v>2</v>
      </c>
      <c r="B259">
        <v>3.875</v>
      </c>
      <c r="C259">
        <v>-0.875</v>
      </c>
      <c r="D259"/>
      <c r="E259" s="42" t="s">
        <v>116</v>
      </c>
      <c r="F259" s="42"/>
      <c r="G259" s="42"/>
      <c r="H259" s="42"/>
      <c r="I259" s="42"/>
    </row>
    <row r="260" spans="1:9" x14ac:dyDescent="0.25">
      <c r="A260">
        <v>3</v>
      </c>
      <c r="B260">
        <v>4.5</v>
      </c>
      <c r="C260">
        <v>-0.5</v>
      </c>
      <c r="D260"/>
      <c r="E260"/>
      <c r="F260"/>
      <c r="G260"/>
    </row>
    <row r="261" spans="1:9" x14ac:dyDescent="0.25">
      <c r="A261">
        <v>4</v>
      </c>
      <c r="B261">
        <v>4.2499999999999716</v>
      </c>
      <c r="C261">
        <v>-2.2499999999999716</v>
      </c>
      <c r="D261"/>
      <c r="E261"/>
      <c r="F261"/>
      <c r="G261"/>
    </row>
    <row r="262" spans="1:9" x14ac:dyDescent="0.25">
      <c r="A262">
        <v>5</v>
      </c>
      <c r="B262">
        <v>3.875</v>
      </c>
      <c r="C262">
        <v>0.625</v>
      </c>
      <c r="D262"/>
      <c r="E262"/>
      <c r="F262"/>
      <c r="G262"/>
    </row>
    <row r="263" spans="1:9" x14ac:dyDescent="0.25">
      <c r="A263">
        <v>6</v>
      </c>
      <c r="B263">
        <v>4.2499999999999716</v>
      </c>
      <c r="C263">
        <v>0.75000000000002842</v>
      </c>
      <c r="D263"/>
      <c r="E263"/>
      <c r="F263"/>
      <c r="G263"/>
    </row>
    <row r="264" spans="1:9" x14ac:dyDescent="0.25">
      <c r="A264">
        <v>7</v>
      </c>
      <c r="B264">
        <v>6.4999999999999716</v>
      </c>
      <c r="C264">
        <v>-0.49999999999997158</v>
      </c>
      <c r="D264"/>
      <c r="E264"/>
      <c r="F264"/>
      <c r="G264"/>
    </row>
    <row r="265" spans="1:9" x14ac:dyDescent="0.25">
      <c r="A265">
        <v>8</v>
      </c>
      <c r="B265">
        <v>6.4999999999999716</v>
      </c>
      <c r="C265">
        <v>0.50000000000002842</v>
      </c>
      <c r="D265"/>
      <c r="E265"/>
      <c r="F265"/>
      <c r="G265"/>
    </row>
    <row r="266" spans="1:9" x14ac:dyDescent="0.25">
      <c r="A266">
        <v>9</v>
      </c>
      <c r="B266">
        <v>4.5</v>
      </c>
      <c r="C266">
        <v>1.5</v>
      </c>
      <c r="D266"/>
      <c r="E266"/>
      <c r="F266"/>
      <c r="G266"/>
    </row>
    <row r="267" spans="1:9" x14ac:dyDescent="0.25">
      <c r="A267">
        <v>10</v>
      </c>
      <c r="B267">
        <v>3.875</v>
      </c>
      <c r="C267">
        <v>0.125</v>
      </c>
      <c r="D267"/>
      <c r="E267"/>
      <c r="F267"/>
      <c r="G267"/>
    </row>
    <row r="268" spans="1:9" x14ac:dyDescent="0.25">
      <c r="A268">
        <v>11</v>
      </c>
      <c r="B268">
        <v>4.5</v>
      </c>
      <c r="C268">
        <v>-1.5</v>
      </c>
      <c r="D268"/>
      <c r="E268"/>
      <c r="F268"/>
      <c r="G268"/>
    </row>
    <row r="269" spans="1:9" x14ac:dyDescent="0.25">
      <c r="A269">
        <v>12</v>
      </c>
      <c r="B269">
        <v>4.2499999999999716</v>
      </c>
      <c r="C269">
        <v>0.75000000000002842</v>
      </c>
      <c r="D269"/>
      <c r="E269"/>
      <c r="F269"/>
      <c r="G269"/>
    </row>
    <row r="270" spans="1:9" x14ac:dyDescent="0.25">
      <c r="A270">
        <v>13</v>
      </c>
      <c r="B270">
        <v>3.875</v>
      </c>
      <c r="C270">
        <v>0.125</v>
      </c>
      <c r="D270"/>
      <c r="E270"/>
      <c r="F270"/>
      <c r="G270"/>
    </row>
    <row r="271" spans="1:9" x14ac:dyDescent="0.25">
      <c r="A271">
        <v>14</v>
      </c>
      <c r="B271">
        <v>4.2499999999999716</v>
      </c>
      <c r="C271">
        <v>0.75000000000002842</v>
      </c>
      <c r="D271"/>
      <c r="E271"/>
      <c r="F271"/>
      <c r="G271"/>
    </row>
    <row r="272" spans="1:9" x14ac:dyDescent="0.25">
      <c r="A272">
        <v>15</v>
      </c>
      <c r="B272">
        <v>6.4999999999999716</v>
      </c>
      <c r="C272">
        <v>0.50000000000002842</v>
      </c>
      <c r="D272"/>
      <c r="E272"/>
      <c r="F272"/>
      <c r="G272"/>
    </row>
    <row r="273" spans="1:13" ht="15.75" thickBot="1" x14ac:dyDescent="0.3">
      <c r="A273" s="30">
        <v>16</v>
      </c>
      <c r="B273" s="30">
        <v>6.4999999999999716</v>
      </c>
      <c r="C273" s="30">
        <v>-0.49999999999997158</v>
      </c>
      <c r="D273"/>
      <c r="E273"/>
      <c r="F273"/>
      <c r="G273"/>
    </row>
    <row r="275" spans="1:13" x14ac:dyDescent="0.25">
      <c r="A275" s="26" t="s">
        <v>182</v>
      </c>
      <c r="B275" s="27"/>
      <c r="C275" s="27"/>
      <c r="D275" s="27"/>
    </row>
    <row r="276" spans="1:13" x14ac:dyDescent="0.25">
      <c r="A276" s="2" t="s">
        <v>161</v>
      </c>
    </row>
    <row r="277" spans="1:13" x14ac:dyDescent="0.25">
      <c r="A277" s="25" t="s">
        <v>162</v>
      </c>
    </row>
    <row r="278" spans="1:13" ht="15.75" thickBot="1" x14ac:dyDescent="0.3">
      <c r="A278" s="25" t="s">
        <v>166</v>
      </c>
    </row>
    <row r="279" spans="1:13" x14ac:dyDescent="0.25">
      <c r="A279" s="19" t="s">
        <v>185</v>
      </c>
      <c r="B279" s="69">
        <f>H282</f>
        <v>2.2037473181271192</v>
      </c>
      <c r="C279" s="69" t="s">
        <v>163</v>
      </c>
      <c r="E279" s="31"/>
      <c r="F279" s="31" t="s">
        <v>89</v>
      </c>
      <c r="G279" s="31" t="s">
        <v>77</v>
      </c>
      <c r="H279" s="31" t="s">
        <v>90</v>
      </c>
      <c r="I279" s="31" t="s">
        <v>91</v>
      </c>
      <c r="J279" s="31" t="s">
        <v>92</v>
      </c>
      <c r="K279" s="31" t="s">
        <v>93</v>
      </c>
      <c r="L279" s="31" t="s">
        <v>94</v>
      </c>
      <c r="M279" s="31" t="s">
        <v>95</v>
      </c>
    </row>
    <row r="280" spans="1:13" x14ac:dyDescent="0.25">
      <c r="A280" s="19" t="s">
        <v>184</v>
      </c>
      <c r="B280" s="69">
        <f>_xlfn.T.INV(0.975,12)</f>
        <v>2.178812829667228</v>
      </c>
      <c r="C280" s="69"/>
      <c r="E280" t="s">
        <v>83</v>
      </c>
      <c r="F280">
        <v>4.78125</v>
      </c>
      <c r="G280">
        <v>0.26942744075786579</v>
      </c>
      <c r="H280">
        <v>17.745965245971011</v>
      </c>
      <c r="I280">
        <v>5.606626566871322E-10</v>
      </c>
      <c r="J280">
        <v>4.1942180354123551</v>
      </c>
      <c r="K280">
        <v>5.3682819645876449</v>
      </c>
      <c r="L280">
        <v>4.1942180354123551</v>
      </c>
      <c r="M280">
        <v>5.3682819645876449</v>
      </c>
    </row>
    <row r="281" spans="1:13" x14ac:dyDescent="0.25">
      <c r="A281" s="19" t="s">
        <v>174</v>
      </c>
      <c r="B281" s="69">
        <f>I282</f>
        <v>4.7814189815676332E-2</v>
      </c>
      <c r="C281" s="69" t="s">
        <v>165</v>
      </c>
      <c r="E281" t="s">
        <v>28</v>
      </c>
      <c r="F281">
        <v>0.40624999999999944</v>
      </c>
      <c r="G281">
        <v>0.26942744075786573</v>
      </c>
      <c r="H281">
        <v>1.507827112402764</v>
      </c>
      <c r="I281">
        <v>0.15746655880167798</v>
      </c>
      <c r="J281">
        <v>-0.18078196458764551</v>
      </c>
      <c r="K281">
        <v>0.99328196458764439</v>
      </c>
      <c r="L281">
        <v>-0.18078196458764551</v>
      </c>
      <c r="M281">
        <v>0.99328196458764439</v>
      </c>
    </row>
    <row r="282" spans="1:13" x14ac:dyDescent="0.25">
      <c r="A282" s="19" t="s">
        <v>168</v>
      </c>
      <c r="B282" s="69" t="s">
        <v>139</v>
      </c>
      <c r="C282" s="70"/>
      <c r="E282" t="s">
        <v>30</v>
      </c>
      <c r="F282">
        <v>0.59375</v>
      </c>
      <c r="G282">
        <v>0.26942744075786579</v>
      </c>
      <c r="H282">
        <v>2.2037473181271192</v>
      </c>
      <c r="I282">
        <v>4.7814189815676332E-2</v>
      </c>
      <c r="J282">
        <v>6.7180354123549391E-3</v>
      </c>
      <c r="K282">
        <v>1.1807819645876449</v>
      </c>
      <c r="L282">
        <v>6.7180354123549391E-3</v>
      </c>
      <c r="M282">
        <v>1.1807819645876449</v>
      </c>
    </row>
    <row r="283" spans="1:13" ht="15.75" thickBot="1" x14ac:dyDescent="0.3">
      <c r="A283" s="21" t="s">
        <v>169</v>
      </c>
      <c r="B283" s="25" t="s">
        <v>138</v>
      </c>
      <c r="E283" s="30" t="s">
        <v>41</v>
      </c>
      <c r="F283" s="30">
        <v>0.71875</v>
      </c>
      <c r="G283" s="30">
        <v>0.26942744075786579</v>
      </c>
      <c r="H283" s="30">
        <v>2.6676941219433545</v>
      </c>
      <c r="I283" s="30">
        <v>2.0497918451515534E-2</v>
      </c>
      <c r="J283" s="30">
        <v>0.13171803541235494</v>
      </c>
      <c r="K283" s="30">
        <v>1.3057819645876449</v>
      </c>
      <c r="L283" s="30">
        <v>0.13171803541235494</v>
      </c>
      <c r="M283" s="30">
        <v>1.3057819645876449</v>
      </c>
    </row>
    <row r="285" spans="1:13" x14ac:dyDescent="0.25">
      <c r="A285" s="43" t="s">
        <v>173</v>
      </c>
    </row>
    <row r="287" spans="1:13" x14ac:dyDescent="0.25">
      <c r="A287" s="2" t="s">
        <v>161</v>
      </c>
    </row>
    <row r="288" spans="1:13" x14ac:dyDescent="0.25">
      <c r="A288" s="25" t="s">
        <v>171</v>
      </c>
    </row>
    <row r="289" spans="1:13" ht="15.75" thickBot="1" x14ac:dyDescent="0.3">
      <c r="A289" s="25" t="s">
        <v>167</v>
      </c>
    </row>
    <row r="290" spans="1:13" x14ac:dyDescent="0.25">
      <c r="A290" s="19" t="s">
        <v>183</v>
      </c>
      <c r="B290" s="69">
        <f>H292</f>
        <v>1.507827112402764</v>
      </c>
      <c r="C290" s="69" t="s">
        <v>170</v>
      </c>
      <c r="E290" s="31"/>
      <c r="F290" s="31" t="s">
        <v>89</v>
      </c>
      <c r="G290" s="31" t="s">
        <v>77</v>
      </c>
      <c r="H290" s="31" t="s">
        <v>90</v>
      </c>
      <c r="I290" s="31" t="s">
        <v>91</v>
      </c>
      <c r="J290" s="31" t="s">
        <v>92</v>
      </c>
      <c r="K290" s="31" t="s">
        <v>93</v>
      </c>
      <c r="L290" s="31" t="s">
        <v>94</v>
      </c>
      <c r="M290" s="31" t="s">
        <v>95</v>
      </c>
    </row>
    <row r="291" spans="1:13" x14ac:dyDescent="0.25">
      <c r="A291" s="19" t="s">
        <v>184</v>
      </c>
      <c r="B291" s="69">
        <f>_xlfn.T.INV(0.975,12)</f>
        <v>2.178812829667228</v>
      </c>
      <c r="C291" s="69"/>
      <c r="E291" t="s">
        <v>83</v>
      </c>
      <c r="F291">
        <v>4.78125</v>
      </c>
      <c r="G291">
        <v>0.26942744075786579</v>
      </c>
      <c r="H291">
        <v>17.745965245971011</v>
      </c>
      <c r="I291">
        <v>5.606626566871322E-10</v>
      </c>
      <c r="J291">
        <v>4.1942180354123551</v>
      </c>
      <c r="K291">
        <v>5.3682819645876449</v>
      </c>
      <c r="L291">
        <v>4.1942180354123551</v>
      </c>
      <c r="M291">
        <v>5.3682819645876449</v>
      </c>
    </row>
    <row r="292" spans="1:13" x14ac:dyDescent="0.25">
      <c r="A292" s="19" t="s">
        <v>164</v>
      </c>
      <c r="B292" s="69">
        <f>I292</f>
        <v>0.15746655880167798</v>
      </c>
      <c r="C292" s="69" t="s">
        <v>175</v>
      </c>
      <c r="E292" t="s">
        <v>28</v>
      </c>
      <c r="F292">
        <v>0.40624999999999944</v>
      </c>
      <c r="G292">
        <v>0.26942744075786573</v>
      </c>
      <c r="H292">
        <v>1.507827112402764</v>
      </c>
      <c r="I292">
        <v>0.15746655880167798</v>
      </c>
      <c r="J292">
        <v>-0.18078196458764551</v>
      </c>
      <c r="K292">
        <v>0.99328196458764439</v>
      </c>
      <c r="L292">
        <v>-0.18078196458764551</v>
      </c>
      <c r="M292">
        <v>0.99328196458764439</v>
      </c>
    </row>
    <row r="293" spans="1:13" x14ac:dyDescent="0.25">
      <c r="A293" s="19" t="s">
        <v>176</v>
      </c>
      <c r="B293" s="69" t="s">
        <v>138</v>
      </c>
      <c r="C293" s="70"/>
      <c r="E293" t="s">
        <v>30</v>
      </c>
      <c r="F293">
        <v>0.59375</v>
      </c>
      <c r="G293">
        <v>0.26942744075786579</v>
      </c>
      <c r="H293">
        <v>2.2037473181271192</v>
      </c>
      <c r="I293">
        <v>4.7814189815676332E-2</v>
      </c>
      <c r="J293">
        <v>6.7180354123549391E-3</v>
      </c>
      <c r="K293">
        <v>1.1807819645876449</v>
      </c>
      <c r="L293">
        <v>6.7180354123549391E-3</v>
      </c>
      <c r="M293">
        <v>1.1807819645876449</v>
      </c>
    </row>
    <row r="294" spans="1:13" ht="15.75" thickBot="1" x14ac:dyDescent="0.3">
      <c r="A294" s="21" t="s">
        <v>177</v>
      </c>
      <c r="B294" s="25" t="s">
        <v>139</v>
      </c>
      <c r="E294" s="30" t="s">
        <v>41</v>
      </c>
      <c r="F294" s="30">
        <v>0.71875</v>
      </c>
      <c r="G294" s="30">
        <v>0.26942744075786579</v>
      </c>
      <c r="H294" s="30">
        <v>2.6676941219433545</v>
      </c>
      <c r="I294" s="30">
        <v>2.0497918451515534E-2</v>
      </c>
      <c r="J294" s="30">
        <v>0.13171803541235494</v>
      </c>
      <c r="K294" s="30">
        <v>1.3057819645876449</v>
      </c>
      <c r="L294" s="30">
        <v>0.13171803541235494</v>
      </c>
      <c r="M294" s="30">
        <v>1.3057819645876449</v>
      </c>
    </row>
    <row r="296" spans="1:13" x14ac:dyDescent="0.25">
      <c r="A296" s="43" t="s">
        <v>172</v>
      </c>
    </row>
    <row r="324" spans="1:13" x14ac:dyDescent="0.25">
      <c r="A324" s="26" t="s">
        <v>189</v>
      </c>
      <c r="B324" s="27"/>
      <c r="C324" s="27"/>
      <c r="D324" s="27"/>
    </row>
    <row r="325" spans="1:13" x14ac:dyDescent="0.25">
      <c r="A325" s="2" t="s">
        <v>161</v>
      </c>
    </row>
    <row r="326" spans="1:13" x14ac:dyDescent="0.25">
      <c r="A326" s="25" t="s">
        <v>162</v>
      </c>
    </row>
    <row r="327" spans="1:13" ht="15.75" thickBot="1" x14ac:dyDescent="0.3">
      <c r="A327" s="25" t="s">
        <v>166</v>
      </c>
    </row>
    <row r="328" spans="1:13" x14ac:dyDescent="0.25">
      <c r="A328" s="19" t="s">
        <v>185</v>
      </c>
      <c r="B328" s="69">
        <f>H331</f>
        <v>2.2037473181271192</v>
      </c>
      <c r="C328" s="69"/>
      <c r="E328" s="31"/>
      <c r="F328" s="31" t="s">
        <v>89</v>
      </c>
      <c r="G328" s="31" t="s">
        <v>77</v>
      </c>
      <c r="H328" s="31" t="s">
        <v>90</v>
      </c>
      <c r="I328" s="31" t="s">
        <v>91</v>
      </c>
      <c r="J328" s="31" t="s">
        <v>92</v>
      </c>
      <c r="K328" s="31" t="s">
        <v>93</v>
      </c>
      <c r="L328" s="31" t="s">
        <v>94</v>
      </c>
      <c r="M328" s="31" t="s">
        <v>95</v>
      </c>
    </row>
    <row r="329" spans="1:13" x14ac:dyDescent="0.25">
      <c r="A329" s="19" t="s">
        <v>187</v>
      </c>
      <c r="B329" s="69">
        <f>B328^2</f>
        <v>4.8565022421524704</v>
      </c>
      <c r="C329" s="69" t="s">
        <v>163</v>
      </c>
      <c r="E329" t="s">
        <v>83</v>
      </c>
      <c r="F329">
        <v>4.78125</v>
      </c>
      <c r="G329">
        <v>0.26942744075786579</v>
      </c>
      <c r="H329">
        <v>17.745965245971011</v>
      </c>
      <c r="I329">
        <v>5.606626566871322E-10</v>
      </c>
      <c r="J329">
        <v>4.1942180354123551</v>
      </c>
      <c r="K329">
        <v>5.3682819645876449</v>
      </c>
      <c r="L329">
        <v>4.1942180354123551</v>
      </c>
      <c r="M329">
        <v>5.3682819645876449</v>
      </c>
    </row>
    <row r="330" spans="1:13" x14ac:dyDescent="0.25">
      <c r="A330" s="21" t="s">
        <v>188</v>
      </c>
      <c r="B330" s="2">
        <f>_xlfn.F.INV(0.95,1,12)</f>
        <v>4.7472253467225123</v>
      </c>
      <c r="E330" t="s">
        <v>28</v>
      </c>
      <c r="F330">
        <v>0.40624999999999944</v>
      </c>
      <c r="G330">
        <v>0.26942744075786573</v>
      </c>
      <c r="H330">
        <v>1.507827112402764</v>
      </c>
      <c r="I330">
        <v>0.15746655880167798</v>
      </c>
      <c r="J330">
        <v>-0.18078196458764551</v>
      </c>
      <c r="K330">
        <v>0.99328196458764439</v>
      </c>
      <c r="L330">
        <v>-0.18078196458764551</v>
      </c>
      <c r="M330">
        <v>0.99328196458764439</v>
      </c>
    </row>
    <row r="331" spans="1:13" x14ac:dyDescent="0.25">
      <c r="A331" s="19" t="s">
        <v>174</v>
      </c>
      <c r="B331" s="69">
        <f>I331</f>
        <v>4.7814189815676332E-2</v>
      </c>
      <c r="C331" s="69" t="s">
        <v>165</v>
      </c>
      <c r="E331" t="s">
        <v>30</v>
      </c>
      <c r="F331">
        <v>0.59375</v>
      </c>
      <c r="G331">
        <v>0.26942744075786579</v>
      </c>
      <c r="H331">
        <v>2.2037473181271192</v>
      </c>
      <c r="I331">
        <v>4.7814189815676332E-2</v>
      </c>
      <c r="J331">
        <v>6.7180354123549391E-3</v>
      </c>
      <c r="K331">
        <v>1.1807819645876449</v>
      </c>
      <c r="L331">
        <v>6.7180354123549391E-3</v>
      </c>
      <c r="M331">
        <v>1.1807819645876449</v>
      </c>
    </row>
    <row r="332" spans="1:13" ht="15.75" thickBot="1" x14ac:dyDescent="0.3">
      <c r="A332" s="19" t="s">
        <v>168</v>
      </c>
      <c r="B332" s="69" t="s">
        <v>139</v>
      </c>
      <c r="C332" s="70"/>
      <c r="E332" s="30" t="s">
        <v>41</v>
      </c>
      <c r="F332" s="30">
        <v>0.71875</v>
      </c>
      <c r="G332" s="30">
        <v>0.26942744075786579</v>
      </c>
      <c r="H332" s="30">
        <v>2.6676941219433545</v>
      </c>
      <c r="I332" s="30">
        <v>2.0497918451515534E-2</v>
      </c>
      <c r="J332" s="30">
        <v>0.13171803541235494</v>
      </c>
      <c r="K332" s="30">
        <v>1.3057819645876449</v>
      </c>
      <c r="L332" s="30">
        <v>0.13171803541235494</v>
      </c>
      <c r="M332" s="30">
        <v>1.3057819645876449</v>
      </c>
    </row>
    <row r="333" spans="1:13" x14ac:dyDescent="0.25">
      <c r="A333" s="21" t="s">
        <v>169</v>
      </c>
      <c r="B333" s="25" t="s">
        <v>138</v>
      </c>
    </row>
    <row r="334" spans="1:13" x14ac:dyDescent="0.25">
      <c r="A334" s="43" t="s">
        <v>173</v>
      </c>
    </row>
    <row r="342" spans="1:13" x14ac:dyDescent="0.25">
      <c r="A342" s="26" t="s">
        <v>190</v>
      </c>
      <c r="B342" s="27"/>
      <c r="C342" s="27"/>
      <c r="D342" s="27"/>
    </row>
    <row r="343" spans="1:13" x14ac:dyDescent="0.25">
      <c r="A343" s="2" t="s">
        <v>161</v>
      </c>
    </row>
    <row r="344" spans="1:13" x14ac:dyDescent="0.25">
      <c r="A344" s="25" t="s">
        <v>178</v>
      </c>
    </row>
    <row r="345" spans="1:13" ht="15.75" thickBot="1" x14ac:dyDescent="0.3"/>
    <row r="346" spans="1:13" x14ac:dyDescent="0.25">
      <c r="A346" s="19" t="s">
        <v>186</v>
      </c>
      <c r="B346" s="69">
        <f>H350</f>
        <v>2.6676941219433545</v>
      </c>
      <c r="C346" s="69" t="s">
        <v>163</v>
      </c>
      <c r="E346" s="31"/>
      <c r="F346" s="31" t="s">
        <v>89</v>
      </c>
      <c r="G346" s="31" t="s">
        <v>77</v>
      </c>
      <c r="H346" s="31" t="s">
        <v>90</v>
      </c>
      <c r="I346" s="31" t="s">
        <v>91</v>
      </c>
      <c r="J346" s="31" t="s">
        <v>92</v>
      </c>
      <c r="K346" s="31" t="s">
        <v>93</v>
      </c>
      <c r="L346" s="31" t="s">
        <v>94</v>
      </c>
      <c r="M346" s="31" t="s">
        <v>95</v>
      </c>
    </row>
    <row r="347" spans="1:13" x14ac:dyDescent="0.25">
      <c r="A347" s="19" t="s">
        <v>184</v>
      </c>
      <c r="B347" s="69">
        <f>_xlfn.T.INV(0.975,12)</f>
        <v>2.178812829667228</v>
      </c>
      <c r="C347" s="69"/>
      <c r="E347" t="s">
        <v>83</v>
      </c>
      <c r="F347">
        <v>4.78125</v>
      </c>
      <c r="G347">
        <v>0.26942744075786579</v>
      </c>
      <c r="H347">
        <v>17.745965245971011</v>
      </c>
      <c r="I347">
        <v>5.606626566871322E-10</v>
      </c>
      <c r="J347">
        <v>4.1942180354123551</v>
      </c>
      <c r="K347">
        <v>5.3682819645876449</v>
      </c>
      <c r="L347">
        <v>4.1942180354123551</v>
      </c>
      <c r="M347">
        <v>5.3682819645876449</v>
      </c>
    </row>
    <row r="348" spans="1:13" x14ac:dyDescent="0.25">
      <c r="A348" s="19" t="s">
        <v>191</v>
      </c>
      <c r="B348" s="69">
        <f>I350</f>
        <v>2.0497918451515534E-2</v>
      </c>
      <c r="C348" s="69" t="s">
        <v>165</v>
      </c>
      <c r="E348" t="s">
        <v>28</v>
      </c>
      <c r="F348">
        <v>0.40624999999999944</v>
      </c>
      <c r="G348">
        <v>0.26942744075786573</v>
      </c>
      <c r="H348">
        <v>1.507827112402764</v>
      </c>
      <c r="I348">
        <v>0.15746655880167798</v>
      </c>
      <c r="J348">
        <v>-0.18078196458764551</v>
      </c>
      <c r="K348">
        <v>0.99328196458764439</v>
      </c>
      <c r="L348">
        <v>-0.18078196458764551</v>
      </c>
      <c r="M348">
        <v>0.99328196458764439</v>
      </c>
    </row>
    <row r="349" spans="1:13" x14ac:dyDescent="0.25">
      <c r="A349" s="19" t="s">
        <v>179</v>
      </c>
      <c r="B349" s="69" t="s">
        <v>139</v>
      </c>
      <c r="C349" s="70"/>
      <c r="E349" t="s">
        <v>30</v>
      </c>
      <c r="F349">
        <v>0.59375</v>
      </c>
      <c r="G349">
        <v>0.26942744075786579</v>
      </c>
      <c r="H349">
        <v>2.2037473181271192</v>
      </c>
      <c r="I349">
        <v>4.7814189815676332E-2</v>
      </c>
      <c r="J349">
        <v>6.7180354123549391E-3</v>
      </c>
      <c r="K349">
        <v>1.1807819645876449</v>
      </c>
      <c r="L349">
        <v>6.7180354123549391E-3</v>
      </c>
      <c r="M349">
        <v>1.1807819645876449</v>
      </c>
    </row>
    <row r="350" spans="1:13" ht="15.75" thickBot="1" x14ac:dyDescent="0.3">
      <c r="A350" s="21" t="s">
        <v>180</v>
      </c>
      <c r="B350" s="25" t="s">
        <v>138</v>
      </c>
      <c r="E350" s="30" t="s">
        <v>41</v>
      </c>
      <c r="F350" s="30">
        <v>0.71875</v>
      </c>
      <c r="G350" s="30">
        <v>0.26942744075786579</v>
      </c>
      <c r="H350" s="30">
        <v>2.6676941219433545</v>
      </c>
      <c r="I350" s="30">
        <v>2.0497918451515534E-2</v>
      </c>
      <c r="J350" s="30">
        <v>0.13171803541235494</v>
      </c>
      <c r="K350" s="30">
        <v>1.3057819645876449</v>
      </c>
      <c r="L350" s="30">
        <v>0.13171803541235494</v>
      </c>
      <c r="M350" s="30">
        <v>1.3057819645876449</v>
      </c>
    </row>
    <row r="352" spans="1:13" x14ac:dyDescent="0.25">
      <c r="A352" s="43" t="s">
        <v>181</v>
      </c>
    </row>
    <row r="362" spans="1:7" x14ac:dyDescent="0.25">
      <c r="A362" s="26" t="s">
        <v>192</v>
      </c>
      <c r="B362" s="27"/>
      <c r="C362" s="27"/>
    </row>
    <row r="363" spans="1:7" x14ac:dyDescent="0.25">
      <c r="A363" s="3" t="s">
        <v>22</v>
      </c>
      <c r="B363" s="3" t="s">
        <v>23</v>
      </c>
      <c r="C363" s="3" t="s">
        <v>24</v>
      </c>
      <c r="D363" s="92" t="s">
        <v>0</v>
      </c>
      <c r="F363" t="s">
        <v>196</v>
      </c>
      <c r="G363"/>
    </row>
    <row r="364" spans="1:7" x14ac:dyDescent="0.25">
      <c r="A364" s="3" t="s">
        <v>28</v>
      </c>
      <c r="B364" s="3" t="s">
        <v>29</v>
      </c>
      <c r="C364" s="3" t="s">
        <v>30</v>
      </c>
      <c r="D364" s="93"/>
      <c r="F364" s="74">
        <v>-1</v>
      </c>
      <c r="G364">
        <f>AVERAGE(D365,D367,D368,D370,D373,D375,D376,D378)</f>
        <v>4.375</v>
      </c>
    </row>
    <row r="365" spans="1:7" x14ac:dyDescent="0.25">
      <c r="A365" s="73">
        <v>-1</v>
      </c>
      <c r="B365" s="73">
        <v>-1</v>
      </c>
      <c r="C365" s="73">
        <v>-1</v>
      </c>
      <c r="D365" s="3">
        <v>5</v>
      </c>
      <c r="F365">
        <v>1</v>
      </c>
      <c r="G365">
        <f>AVERAGE(D366,D369,D371,D372,D374,D377,D379,D380)</f>
        <v>5.1875</v>
      </c>
    </row>
    <row r="366" spans="1:7" x14ac:dyDescent="0.25">
      <c r="A366" s="3">
        <v>1</v>
      </c>
      <c r="B366" s="73">
        <v>-1</v>
      </c>
      <c r="C366" s="73">
        <v>-1</v>
      </c>
      <c r="D366" s="3">
        <v>3</v>
      </c>
      <c r="F366" s="19" t="s">
        <v>193</v>
      </c>
      <c r="G366">
        <f>G365-G364</f>
        <v>0.8125</v>
      </c>
    </row>
    <row r="367" spans="1:7" x14ac:dyDescent="0.25">
      <c r="A367" s="73">
        <v>-1</v>
      </c>
      <c r="B367" s="3">
        <v>1</v>
      </c>
      <c r="C367" s="73">
        <v>-1</v>
      </c>
      <c r="D367" s="3">
        <v>4</v>
      </c>
      <c r="F367"/>
      <c r="G367"/>
    </row>
    <row r="368" spans="1:7" x14ac:dyDescent="0.25">
      <c r="A368" s="73">
        <v>-1</v>
      </c>
      <c r="B368" s="73">
        <v>-1</v>
      </c>
      <c r="C368" s="3">
        <v>1</v>
      </c>
      <c r="D368" s="3">
        <v>2</v>
      </c>
      <c r="F368"/>
      <c r="G368"/>
    </row>
    <row r="369" spans="1:8" x14ac:dyDescent="0.25">
      <c r="A369" s="3">
        <v>1</v>
      </c>
      <c r="B369" s="3">
        <v>1</v>
      </c>
      <c r="C369" s="73">
        <v>-1</v>
      </c>
      <c r="D369" s="3">
        <v>4.5</v>
      </c>
      <c r="F369" t="s">
        <v>197</v>
      </c>
      <c r="G369"/>
    </row>
    <row r="370" spans="1:8" x14ac:dyDescent="0.25">
      <c r="A370" s="73">
        <v>-1</v>
      </c>
      <c r="B370" s="3">
        <v>1</v>
      </c>
      <c r="C370" s="3">
        <v>1</v>
      </c>
      <c r="D370" s="3">
        <v>5</v>
      </c>
      <c r="F370">
        <v>-1</v>
      </c>
      <c r="G370">
        <f>AVERAGE(D365,D366,D368,D371,D373,D374,D376,D379)</f>
        <v>4.75</v>
      </c>
      <c r="H370" s="72"/>
    </row>
    <row r="371" spans="1:8" x14ac:dyDescent="0.25">
      <c r="A371" s="3">
        <v>1</v>
      </c>
      <c r="B371" s="73">
        <v>-1</v>
      </c>
      <c r="C371" s="3">
        <v>1</v>
      </c>
      <c r="D371" s="3">
        <v>6</v>
      </c>
      <c r="F371">
        <v>1</v>
      </c>
      <c r="G371">
        <f>AVERAGE(D367,D369,D370,D372,D375,D377,D378,D380)</f>
        <v>4.8125</v>
      </c>
      <c r="H371" s="72"/>
    </row>
    <row r="372" spans="1:8" x14ac:dyDescent="0.25">
      <c r="A372" s="3">
        <v>1</v>
      </c>
      <c r="B372" s="3">
        <v>1</v>
      </c>
      <c r="C372" s="3">
        <v>1</v>
      </c>
      <c r="D372" s="3">
        <v>7</v>
      </c>
      <c r="F372" s="19" t="s">
        <v>194</v>
      </c>
      <c r="G372">
        <f>G371-G370</f>
        <v>6.25E-2</v>
      </c>
      <c r="H372" s="72"/>
    </row>
    <row r="373" spans="1:8" x14ac:dyDescent="0.25">
      <c r="A373" s="73">
        <v>-1</v>
      </c>
      <c r="B373" s="73">
        <v>-1</v>
      </c>
      <c r="C373" s="73">
        <v>-1</v>
      </c>
      <c r="D373" s="3">
        <v>6</v>
      </c>
      <c r="F373"/>
      <c r="G373"/>
      <c r="H373" s="72"/>
    </row>
    <row r="374" spans="1:8" x14ac:dyDescent="0.25">
      <c r="A374" s="3">
        <v>1</v>
      </c>
      <c r="B374" s="73">
        <v>-1</v>
      </c>
      <c r="C374" s="73">
        <v>-1</v>
      </c>
      <c r="D374" s="3">
        <v>4</v>
      </c>
      <c r="F374"/>
      <c r="G374"/>
      <c r="H374" s="72"/>
    </row>
    <row r="375" spans="1:8" x14ac:dyDescent="0.25">
      <c r="A375" s="73">
        <v>-1</v>
      </c>
      <c r="B375" s="3">
        <v>1</v>
      </c>
      <c r="C375" s="73">
        <v>-1</v>
      </c>
      <c r="D375" s="3">
        <v>3</v>
      </c>
      <c r="F375" t="s">
        <v>198</v>
      </c>
      <c r="G375"/>
    </row>
    <row r="376" spans="1:8" x14ac:dyDescent="0.25">
      <c r="A376" s="73">
        <v>-1</v>
      </c>
      <c r="B376" s="73">
        <v>-1</v>
      </c>
      <c r="C376" s="3">
        <v>1</v>
      </c>
      <c r="D376" s="3">
        <v>5</v>
      </c>
      <c r="F376">
        <v>-1</v>
      </c>
      <c r="G376">
        <f>AVERAGE(D365,D366,D367,D369,D373,D374,D375,D377)</f>
        <v>4.1875</v>
      </c>
    </row>
    <row r="377" spans="1:8" x14ac:dyDescent="0.25">
      <c r="A377" s="3">
        <v>1</v>
      </c>
      <c r="B377" s="3">
        <v>1</v>
      </c>
      <c r="C377" s="73">
        <v>-1</v>
      </c>
      <c r="D377" s="3">
        <v>4</v>
      </c>
      <c r="F377">
        <v>1</v>
      </c>
      <c r="G377">
        <f>AVERAGE(D368,D370:D372,D376,D378:D380)</f>
        <v>5.375</v>
      </c>
    </row>
    <row r="378" spans="1:8" x14ac:dyDescent="0.25">
      <c r="A378" s="73">
        <v>-1</v>
      </c>
      <c r="B378" s="3">
        <v>1</v>
      </c>
      <c r="C378" s="3">
        <v>1</v>
      </c>
      <c r="D378" s="3">
        <v>5</v>
      </c>
      <c r="F378" s="19" t="s">
        <v>195</v>
      </c>
      <c r="G378">
        <f>G377-G376</f>
        <v>1.1875</v>
      </c>
    </row>
    <row r="379" spans="1:8" x14ac:dyDescent="0.25">
      <c r="A379" s="3">
        <v>1</v>
      </c>
      <c r="B379" s="73">
        <v>-1</v>
      </c>
      <c r="C379" s="3">
        <v>1</v>
      </c>
      <c r="D379" s="3">
        <v>7</v>
      </c>
    </row>
    <row r="380" spans="1:8" x14ac:dyDescent="0.25">
      <c r="A380" s="3">
        <v>1</v>
      </c>
      <c r="B380" s="3">
        <v>1</v>
      </c>
      <c r="C380" s="3">
        <v>1</v>
      </c>
      <c r="D380" s="3">
        <v>6</v>
      </c>
    </row>
    <row r="383" spans="1:8" x14ac:dyDescent="0.25">
      <c r="A383" s="25" t="s">
        <v>265</v>
      </c>
    </row>
    <row r="384" spans="1:8" x14ac:dyDescent="0.25">
      <c r="A384" s="25" t="s">
        <v>266</v>
      </c>
    </row>
    <row r="385" spans="1:21" x14ac:dyDescent="0.25">
      <c r="A385" s="25" t="s">
        <v>267</v>
      </c>
    </row>
    <row r="395" spans="1:21" x14ac:dyDescent="0.25">
      <c r="A395" s="26" t="s">
        <v>199</v>
      </c>
      <c r="B395" s="27"/>
      <c r="C395" s="27"/>
    </row>
    <row r="396" spans="1:21" x14ac:dyDescent="0.25">
      <c r="A396" s="3" t="s">
        <v>22</v>
      </c>
      <c r="B396" s="3" t="s">
        <v>23</v>
      </c>
      <c r="C396" s="3" t="s">
        <v>24</v>
      </c>
      <c r="D396" s="92" t="s">
        <v>0</v>
      </c>
      <c r="E396" s="75"/>
      <c r="F396" s="99" t="s">
        <v>204</v>
      </c>
      <c r="G396" s="99"/>
      <c r="H396" s="99"/>
      <c r="I396" s="99"/>
      <c r="J396" s="99"/>
      <c r="K396" s="99"/>
      <c r="L396" s="99"/>
    </row>
    <row r="397" spans="1:21" x14ac:dyDescent="0.25">
      <c r="A397" s="3" t="s">
        <v>28</v>
      </c>
      <c r="B397" s="3" t="s">
        <v>29</v>
      </c>
      <c r="C397" s="3" t="s">
        <v>30</v>
      </c>
      <c r="D397" s="93"/>
      <c r="E397" s="75"/>
      <c r="F397"/>
      <c r="G397"/>
      <c r="U397" t="s">
        <v>270</v>
      </c>
    </row>
    <row r="398" spans="1:21" x14ac:dyDescent="0.25">
      <c r="A398" s="73">
        <v>-1</v>
      </c>
      <c r="B398" s="73">
        <v>-1</v>
      </c>
      <c r="C398" s="73">
        <v>-1</v>
      </c>
      <c r="D398" s="3">
        <v>5</v>
      </c>
      <c r="E398" s="75"/>
      <c r="F398"/>
      <c r="G398"/>
      <c r="I398" s="100" t="s">
        <v>205</v>
      </c>
      <c r="J398" s="100"/>
      <c r="U398" t="s">
        <v>273</v>
      </c>
    </row>
    <row r="399" spans="1:21" x14ac:dyDescent="0.25">
      <c r="A399" s="3">
        <v>1</v>
      </c>
      <c r="B399" s="73">
        <v>-1</v>
      </c>
      <c r="C399" s="73">
        <v>-1</v>
      </c>
      <c r="D399" s="3">
        <v>3</v>
      </c>
      <c r="E399" s="75"/>
      <c r="F399"/>
      <c r="G399"/>
      <c r="I399" s="55">
        <v>180</v>
      </c>
      <c r="J399" s="55">
        <v>190</v>
      </c>
    </row>
    <row r="400" spans="1:21" x14ac:dyDescent="0.25">
      <c r="A400" s="73">
        <v>-1</v>
      </c>
      <c r="B400" s="3">
        <v>1</v>
      </c>
      <c r="C400" s="73">
        <v>-1</v>
      </c>
      <c r="D400" s="3">
        <v>4</v>
      </c>
      <c r="E400" s="75"/>
      <c r="F400"/>
      <c r="G400"/>
      <c r="I400" s="55">
        <v>-1</v>
      </c>
      <c r="J400" s="55">
        <v>1</v>
      </c>
    </row>
    <row r="401" spans="1:21" x14ac:dyDescent="0.25">
      <c r="A401" s="73">
        <v>-1</v>
      </c>
      <c r="B401" s="73">
        <v>-1</v>
      </c>
      <c r="C401" s="3">
        <v>1</v>
      </c>
      <c r="D401" s="3">
        <v>2</v>
      </c>
      <c r="E401" s="75"/>
      <c r="F401" s="98" t="s">
        <v>206</v>
      </c>
      <c r="G401" s="55">
        <v>24</v>
      </c>
      <c r="H401" s="76">
        <v>-1</v>
      </c>
      <c r="I401" s="54">
        <f>AVERAGE(D398,D401,D406,D409)</f>
        <v>4.5</v>
      </c>
      <c r="J401" s="54">
        <f>AVERAGE(D399,D404,D407,D412)</f>
        <v>5</v>
      </c>
      <c r="K401">
        <f>AVERAGE(J402,I401)</f>
        <v>4.9375</v>
      </c>
    </row>
    <row r="402" spans="1:21" x14ac:dyDescent="0.25">
      <c r="A402" s="3">
        <v>1</v>
      </c>
      <c r="B402" s="3">
        <v>1</v>
      </c>
      <c r="C402" s="73">
        <v>-1</v>
      </c>
      <c r="D402" s="3">
        <v>4.5</v>
      </c>
      <c r="E402" s="75"/>
      <c r="F402" s="98"/>
      <c r="G402" s="55">
        <v>40</v>
      </c>
      <c r="H402" s="76">
        <v>1</v>
      </c>
      <c r="I402" s="54">
        <f>AVERAGE(D411,D408,D400,D403)</f>
        <v>4.25</v>
      </c>
      <c r="J402" s="54">
        <f>AVERAGE(D402,D405,D410,D413)</f>
        <v>5.375</v>
      </c>
      <c r="K402">
        <f>AVERAGE(I402,J401)</f>
        <v>4.625</v>
      </c>
    </row>
    <row r="403" spans="1:21" x14ac:dyDescent="0.25">
      <c r="A403" s="73">
        <v>-1</v>
      </c>
      <c r="B403" s="3">
        <v>1</v>
      </c>
      <c r="C403" s="3">
        <v>1</v>
      </c>
      <c r="D403" s="3">
        <v>5</v>
      </c>
      <c r="E403" s="75"/>
      <c r="F403"/>
      <c r="G403"/>
      <c r="J403" s="19" t="s">
        <v>200</v>
      </c>
      <c r="K403" s="17">
        <f>K401-K402</f>
        <v>0.3125</v>
      </c>
    </row>
    <row r="404" spans="1:21" x14ac:dyDescent="0.25">
      <c r="A404" s="3">
        <v>1</v>
      </c>
      <c r="B404" s="73">
        <v>-1</v>
      </c>
      <c r="C404" s="3">
        <v>1</v>
      </c>
      <c r="D404" s="3">
        <v>6</v>
      </c>
      <c r="E404" s="75"/>
      <c r="F404"/>
      <c r="G404"/>
    </row>
    <row r="405" spans="1:21" x14ac:dyDescent="0.25">
      <c r="A405" s="3">
        <v>1</v>
      </c>
      <c r="B405" s="3">
        <v>1</v>
      </c>
      <c r="C405" s="3">
        <v>1</v>
      </c>
      <c r="D405" s="3">
        <v>7</v>
      </c>
      <c r="E405" s="75"/>
      <c r="F405" s="99" t="s">
        <v>203</v>
      </c>
      <c r="G405" s="99"/>
      <c r="H405" s="99"/>
      <c r="I405" s="99"/>
      <c r="J405" s="99"/>
      <c r="K405" s="99"/>
      <c r="L405" s="99"/>
    </row>
    <row r="406" spans="1:21" x14ac:dyDescent="0.25">
      <c r="A406" s="73">
        <v>-1</v>
      </c>
      <c r="B406" s="73">
        <v>-1</v>
      </c>
      <c r="C406" s="73">
        <v>-1</v>
      </c>
      <c r="D406" s="3">
        <v>6</v>
      </c>
      <c r="E406" s="75"/>
      <c r="F406"/>
      <c r="G406"/>
    </row>
    <row r="407" spans="1:21" x14ac:dyDescent="0.25">
      <c r="A407" s="3">
        <v>1</v>
      </c>
      <c r="B407" s="73">
        <v>-1</v>
      </c>
      <c r="C407" s="73">
        <v>-1</v>
      </c>
      <c r="D407" s="3">
        <v>4</v>
      </c>
      <c r="E407" s="75"/>
      <c r="F407"/>
      <c r="G407"/>
      <c r="I407" s="100" t="s">
        <v>205</v>
      </c>
      <c r="J407" s="100"/>
    </row>
    <row r="408" spans="1:21" x14ac:dyDescent="0.25">
      <c r="A408" s="73">
        <v>-1</v>
      </c>
      <c r="B408" s="3">
        <v>1</v>
      </c>
      <c r="C408" s="73">
        <v>-1</v>
      </c>
      <c r="D408" s="3">
        <v>3</v>
      </c>
      <c r="E408" s="75"/>
      <c r="F408"/>
      <c r="G408"/>
      <c r="I408" s="55">
        <v>180</v>
      </c>
      <c r="J408" s="55">
        <v>190</v>
      </c>
      <c r="U408" t="s">
        <v>269</v>
      </c>
    </row>
    <row r="409" spans="1:21" x14ac:dyDescent="0.25">
      <c r="A409" s="73">
        <v>-1</v>
      </c>
      <c r="B409" s="73">
        <v>-1</v>
      </c>
      <c r="C409" s="3">
        <v>1</v>
      </c>
      <c r="D409" s="3">
        <v>5</v>
      </c>
      <c r="E409" s="75"/>
      <c r="F409"/>
      <c r="G409"/>
      <c r="I409" s="55">
        <v>-1</v>
      </c>
      <c r="J409" s="55">
        <v>1</v>
      </c>
      <c r="U409" t="s">
        <v>272</v>
      </c>
    </row>
    <row r="410" spans="1:21" x14ac:dyDescent="0.25">
      <c r="A410" s="3">
        <v>1</v>
      </c>
      <c r="B410" s="3">
        <v>1</v>
      </c>
      <c r="C410" s="73">
        <v>-1</v>
      </c>
      <c r="D410" s="3">
        <v>4</v>
      </c>
      <c r="E410" s="75"/>
      <c r="F410" s="98" t="s">
        <v>207</v>
      </c>
      <c r="G410" s="55">
        <v>38</v>
      </c>
      <c r="H410" s="76">
        <v>-1</v>
      </c>
      <c r="I410" s="54">
        <f>AVERAGE(D398,D400,D406,D408)</f>
        <v>4.5</v>
      </c>
      <c r="J410" s="54">
        <f>AVERAGE(D399,D402,D407,D410)</f>
        <v>3.875</v>
      </c>
      <c r="K410">
        <f>AVERAGE(J411,I410)</f>
        <v>5.5</v>
      </c>
      <c r="U410" t="s">
        <v>271</v>
      </c>
    </row>
    <row r="411" spans="1:21" x14ac:dyDescent="0.25">
      <c r="A411" s="73">
        <v>-1</v>
      </c>
      <c r="B411" s="3">
        <v>1</v>
      </c>
      <c r="C411" s="3">
        <v>1</v>
      </c>
      <c r="D411" s="3">
        <v>5</v>
      </c>
      <c r="E411" s="75"/>
      <c r="F411" s="98"/>
      <c r="G411" s="55">
        <v>50</v>
      </c>
      <c r="H411" s="76">
        <v>1</v>
      </c>
      <c r="I411" s="54">
        <f>AVERAGE(D401,D403,D409,D411)</f>
        <v>4.25</v>
      </c>
      <c r="J411" s="54">
        <f>AVERAGE(D412:D413,D404:D405)</f>
        <v>6.5</v>
      </c>
      <c r="K411">
        <f>AVERAGE(I411,J410)</f>
        <v>4.0625</v>
      </c>
    </row>
    <row r="412" spans="1:21" x14ac:dyDescent="0.25">
      <c r="A412" s="3">
        <v>1</v>
      </c>
      <c r="B412" s="73">
        <v>-1</v>
      </c>
      <c r="C412" s="3">
        <v>1</v>
      </c>
      <c r="D412" s="3">
        <v>7</v>
      </c>
      <c r="E412" s="75"/>
      <c r="F412"/>
      <c r="G412"/>
      <c r="J412" s="19" t="s">
        <v>201</v>
      </c>
      <c r="K412" s="17">
        <f>K410-K411</f>
        <v>1.4375</v>
      </c>
    </row>
    <row r="413" spans="1:21" x14ac:dyDescent="0.25">
      <c r="A413" s="3">
        <v>1</v>
      </c>
      <c r="B413" s="3">
        <v>1</v>
      </c>
      <c r="C413" s="3">
        <v>1</v>
      </c>
      <c r="D413" s="3">
        <v>6</v>
      </c>
      <c r="E413" s="75"/>
      <c r="F413"/>
      <c r="G413"/>
      <c r="L413" s="63"/>
    </row>
    <row r="414" spans="1:21" x14ac:dyDescent="0.25">
      <c r="A414" s="75"/>
      <c r="B414" s="75"/>
      <c r="C414" s="75"/>
      <c r="D414" s="75"/>
      <c r="E414" s="75"/>
      <c r="F414" s="99" t="s">
        <v>208</v>
      </c>
      <c r="G414" s="99"/>
      <c r="H414" s="99"/>
      <c r="I414" s="99"/>
      <c r="J414" s="99"/>
      <c r="K414" s="99"/>
      <c r="L414" s="99"/>
    </row>
    <row r="415" spans="1:21" x14ac:dyDescent="0.25">
      <c r="A415" s="75"/>
      <c r="B415" s="75"/>
      <c r="C415" s="75"/>
      <c r="D415" s="75"/>
      <c r="E415" s="75"/>
      <c r="F415"/>
      <c r="G415"/>
    </row>
    <row r="416" spans="1:21" x14ac:dyDescent="0.25">
      <c r="A416" s="75"/>
      <c r="B416" s="75"/>
      <c r="C416" s="75"/>
      <c r="D416" s="75"/>
      <c r="E416" s="75"/>
      <c r="F416"/>
      <c r="G416"/>
      <c r="I416" s="100" t="s">
        <v>206</v>
      </c>
      <c r="J416" s="100"/>
    </row>
    <row r="417" spans="1:21" x14ac:dyDescent="0.25">
      <c r="F417"/>
      <c r="G417"/>
      <c r="I417" s="55">
        <v>24</v>
      </c>
      <c r="J417" s="55">
        <v>40</v>
      </c>
    </row>
    <row r="418" spans="1:21" x14ac:dyDescent="0.25">
      <c r="F418"/>
      <c r="G418"/>
      <c r="I418" s="55">
        <v>-1</v>
      </c>
      <c r="J418" s="55">
        <v>1</v>
      </c>
    </row>
    <row r="419" spans="1:21" x14ac:dyDescent="0.25">
      <c r="F419" s="98" t="s">
        <v>207</v>
      </c>
      <c r="G419" s="55">
        <v>38</v>
      </c>
      <c r="H419" s="76">
        <v>-1</v>
      </c>
      <c r="I419" s="54">
        <f>AVERAGE(D399,D398,D406,D407)</f>
        <v>4.5</v>
      </c>
      <c r="J419" s="54">
        <f>AVERAGE(D400,D402,D408,D410)</f>
        <v>3.875</v>
      </c>
      <c r="K419">
        <f>AVERAGE(J420,I419)</f>
        <v>5.125</v>
      </c>
    </row>
    <row r="420" spans="1:21" x14ac:dyDescent="0.25">
      <c r="F420" s="98"/>
      <c r="G420" s="55">
        <v>50</v>
      </c>
      <c r="H420" s="76">
        <v>1</v>
      </c>
      <c r="I420" s="54">
        <f>AVERAGE(D401,D404,D409,D412)</f>
        <v>5</v>
      </c>
      <c r="J420" s="54">
        <f>AVERAGE(D403,D405,D411,D413)</f>
        <v>5.75</v>
      </c>
      <c r="K420">
        <f>AVERAGE(I420,J419)</f>
        <v>4.4375</v>
      </c>
      <c r="U420" t="s">
        <v>268</v>
      </c>
    </row>
    <row r="421" spans="1:21" x14ac:dyDescent="0.25">
      <c r="F421"/>
      <c r="G421"/>
      <c r="J421" s="19" t="s">
        <v>202</v>
      </c>
      <c r="K421" s="17">
        <f>K419-K420</f>
        <v>0.6875</v>
      </c>
      <c r="U421" t="s">
        <v>273</v>
      </c>
    </row>
    <row r="432" spans="1:21" x14ac:dyDescent="0.25">
      <c r="A432" s="26" t="s">
        <v>235</v>
      </c>
    </row>
    <row r="433" spans="1:12" x14ac:dyDescent="0.25">
      <c r="A433" s="38" t="s">
        <v>249</v>
      </c>
      <c r="B433" s="38">
        <v>4.78125</v>
      </c>
      <c r="C433" s="38" t="s">
        <v>100</v>
      </c>
      <c r="D433" s="38">
        <f>B437</f>
        <v>0.40624999999999944</v>
      </c>
      <c r="E433" s="38" t="s">
        <v>238</v>
      </c>
      <c r="F433" s="38">
        <f>B438</f>
        <v>0.59375</v>
      </c>
      <c r="G433" s="38" t="s">
        <v>240</v>
      </c>
      <c r="H433" s="38">
        <f>B439</f>
        <v>0.71875</v>
      </c>
      <c r="I433" s="38" t="s">
        <v>242</v>
      </c>
    </row>
    <row r="434" spans="1:12" x14ac:dyDescent="0.25">
      <c r="A434" s="38" t="s">
        <v>250</v>
      </c>
      <c r="B434" s="38">
        <f>D436</f>
        <v>180.41666666666669</v>
      </c>
      <c r="C434" s="38" t="s">
        <v>100</v>
      </c>
      <c r="D434" s="38">
        <f>D437</f>
        <v>-0.97291666666666676</v>
      </c>
      <c r="E434" s="38" t="s">
        <v>239</v>
      </c>
      <c r="F434" s="38">
        <f>D438</f>
        <v>-4.3333333333333357</v>
      </c>
      <c r="G434" s="38" t="s">
        <v>241</v>
      </c>
      <c r="H434" s="38">
        <f>D439</f>
        <v>2.3958333333333345E-2</v>
      </c>
      <c r="I434" s="38" t="s">
        <v>243</v>
      </c>
    </row>
    <row r="436" spans="1:12" x14ac:dyDescent="0.25">
      <c r="A436" t="s">
        <v>83</v>
      </c>
      <c r="B436">
        <v>4.78125</v>
      </c>
      <c r="C436" t="s">
        <v>83</v>
      </c>
      <c r="D436">
        <v>180.41666666666669</v>
      </c>
      <c r="F436" s="3"/>
      <c r="G436" s="3" t="s">
        <v>34</v>
      </c>
      <c r="H436" s="3" t="s">
        <v>35</v>
      </c>
    </row>
    <row r="437" spans="1:12" x14ac:dyDescent="0.25">
      <c r="A437" t="s">
        <v>28</v>
      </c>
      <c r="B437">
        <v>0.40624999999999944</v>
      </c>
      <c r="C437" t="s">
        <v>31</v>
      </c>
      <c r="D437">
        <v>-0.97291666666666676</v>
      </c>
      <c r="F437" s="3" t="s">
        <v>31</v>
      </c>
      <c r="G437" s="3">
        <f>(180+190)/2</f>
        <v>185</v>
      </c>
      <c r="H437" s="3">
        <f>(190-180)/2</f>
        <v>5</v>
      </c>
    </row>
    <row r="438" spans="1:12" x14ac:dyDescent="0.25">
      <c r="A438" t="s">
        <v>30</v>
      </c>
      <c r="B438">
        <v>0.59375</v>
      </c>
      <c r="C438" t="s">
        <v>33</v>
      </c>
      <c r="D438">
        <v>-4.3333333333333357</v>
      </c>
      <c r="F438" s="3" t="s">
        <v>32</v>
      </c>
      <c r="G438" s="3">
        <f>(24+40)/2</f>
        <v>32</v>
      </c>
      <c r="H438" s="3">
        <f>(40-24)/2</f>
        <v>8</v>
      </c>
    </row>
    <row r="439" spans="1:12" ht="15.75" thickBot="1" x14ac:dyDescent="0.3">
      <c r="A439" s="30" t="s">
        <v>41</v>
      </c>
      <c r="B439" s="30">
        <v>0.71875</v>
      </c>
      <c r="C439" s="30" t="s">
        <v>104</v>
      </c>
      <c r="D439" s="30">
        <v>2.3958333333333345E-2</v>
      </c>
      <c r="F439" s="3" t="s">
        <v>33</v>
      </c>
      <c r="G439" s="3">
        <f>(38+50)/2</f>
        <v>44</v>
      </c>
      <c r="H439" s="3">
        <f>(50-38)/2</f>
        <v>6</v>
      </c>
    </row>
    <row r="441" spans="1:12" x14ac:dyDescent="0.25">
      <c r="A441" s="2" t="s">
        <v>244</v>
      </c>
      <c r="B441" s="2">
        <v>185</v>
      </c>
      <c r="C441" s="91" t="s">
        <v>246</v>
      </c>
      <c r="D441" s="90" t="s">
        <v>49</v>
      </c>
      <c r="E441" s="90">
        <f>B434+D434*B441+F434*B442+H434*B441*B442</f>
        <v>4.78125</v>
      </c>
      <c r="H441" s="43" t="s">
        <v>252</v>
      </c>
      <c r="I441" s="42"/>
      <c r="J441" s="42"/>
      <c r="L441" s="42"/>
    </row>
    <row r="442" spans="1:12" x14ac:dyDescent="0.25">
      <c r="A442" s="2" t="s">
        <v>245</v>
      </c>
      <c r="B442" s="2">
        <v>44</v>
      </c>
      <c r="C442" s="91"/>
      <c r="D442" s="90"/>
      <c r="E442" s="90"/>
      <c r="H442" s="42"/>
      <c r="I442" s="42"/>
      <c r="J442" s="42"/>
      <c r="K442" s="88" t="s">
        <v>254</v>
      </c>
      <c r="L442" s="89">
        <f>E441</f>
        <v>4.78125</v>
      </c>
    </row>
    <row r="444" spans="1:12" x14ac:dyDescent="0.25">
      <c r="A444" s="2" t="s">
        <v>247</v>
      </c>
      <c r="B444" s="2">
        <f>(B441-G437)/H437</f>
        <v>0</v>
      </c>
      <c r="C444" s="91" t="s">
        <v>246</v>
      </c>
      <c r="D444" s="90" t="s">
        <v>49</v>
      </c>
      <c r="E444" s="90">
        <f>B433+D433*B444+F433*B445+H433*B444*B445</f>
        <v>4.78125</v>
      </c>
      <c r="H444" s="42" t="s">
        <v>253</v>
      </c>
    </row>
    <row r="445" spans="1:12" x14ac:dyDescent="0.25">
      <c r="A445" s="2" t="s">
        <v>248</v>
      </c>
      <c r="B445" s="2">
        <f>(B442-G439)/H439</f>
        <v>0</v>
      </c>
      <c r="C445" s="91"/>
      <c r="D445" s="90"/>
      <c r="E445" s="90"/>
    </row>
    <row r="452" spans="1:7" x14ac:dyDescent="0.25">
      <c r="A452" s="26" t="s">
        <v>255</v>
      </c>
      <c r="B452" s="27"/>
      <c r="C452" s="27"/>
    </row>
    <row r="453" spans="1:7" x14ac:dyDescent="0.25">
      <c r="A453" t="s">
        <v>83</v>
      </c>
      <c r="B453">
        <v>4.78125</v>
      </c>
      <c r="C453" s="2">
        <v>1</v>
      </c>
      <c r="D453"/>
      <c r="E453"/>
    </row>
    <row r="454" spans="1:7" x14ac:dyDescent="0.25">
      <c r="A454" t="s">
        <v>28</v>
      </c>
      <c r="B454">
        <v>0.40624999999999944</v>
      </c>
      <c r="C454" s="2">
        <f>$B$444</f>
        <v>0</v>
      </c>
      <c r="D454" t="s">
        <v>31</v>
      </c>
      <c r="E454">
        <f>(C454*$H$437)+$G$437</f>
        <v>185</v>
      </c>
    </row>
    <row r="455" spans="1:7" x14ac:dyDescent="0.25">
      <c r="A455" t="s">
        <v>30</v>
      </c>
      <c r="B455">
        <v>0.59375</v>
      </c>
      <c r="C455" s="2">
        <f>$B$445</f>
        <v>0</v>
      </c>
      <c r="D455" t="s">
        <v>33</v>
      </c>
      <c r="E455">
        <f>(C455*$H$439)+$G$439</f>
        <v>44</v>
      </c>
    </row>
    <row r="456" spans="1:7" ht="15.75" thickBot="1" x14ac:dyDescent="0.3">
      <c r="A456" s="30" t="s">
        <v>41</v>
      </c>
      <c r="B456" s="30">
        <v>0.71875</v>
      </c>
      <c r="C456" s="2">
        <f>$B$444*$B$445</f>
        <v>0</v>
      </c>
      <c r="D456" s="30"/>
      <c r="E456" s="30"/>
    </row>
    <row r="457" spans="1:7" x14ac:dyDescent="0.25">
      <c r="A457" s="25" t="s">
        <v>256</v>
      </c>
      <c r="C457" s="2">
        <f>B453+B454*C454+B455*C455+B456*C456</f>
        <v>4.78125</v>
      </c>
    </row>
    <row r="459" spans="1:7" x14ac:dyDescent="0.25">
      <c r="A459" s="2" t="s">
        <v>257</v>
      </c>
      <c r="B459" s="25" t="s">
        <v>258</v>
      </c>
    </row>
    <row r="460" spans="1:7" x14ac:dyDescent="0.25">
      <c r="A460" t="s">
        <v>83</v>
      </c>
      <c r="B460">
        <v>4.78125</v>
      </c>
      <c r="C460" s="2">
        <v>1</v>
      </c>
      <c r="D460"/>
      <c r="E460"/>
    </row>
    <row r="461" spans="1:7" x14ac:dyDescent="0.25">
      <c r="A461" t="s">
        <v>28</v>
      </c>
      <c r="B461">
        <v>0.40624999999999944</v>
      </c>
      <c r="C461" s="2">
        <v>0.27146998188031524</v>
      </c>
      <c r="D461" t="s">
        <v>31</v>
      </c>
      <c r="E461">
        <f>(C461*$H$437)+$G$437</f>
        <v>186.35734990940156</v>
      </c>
      <c r="G461" s="43" t="s">
        <v>259</v>
      </c>
    </row>
    <row r="462" spans="1:7" x14ac:dyDescent="0.25">
      <c r="A462" t="s">
        <v>30</v>
      </c>
      <c r="B462">
        <v>0.59375</v>
      </c>
      <c r="C462" s="2">
        <v>0.18267843345027668</v>
      </c>
      <c r="D462" t="s">
        <v>33</v>
      </c>
      <c r="E462">
        <f>(C462*$H$439)+$G$439</f>
        <v>45.096070600701658</v>
      </c>
    </row>
    <row r="463" spans="1:7" ht="15.75" thickBot="1" x14ac:dyDescent="0.3">
      <c r="A463" s="30" t="s">
        <v>41</v>
      </c>
      <c r="B463" s="30">
        <v>0.71875</v>
      </c>
      <c r="C463" s="2">
        <f>$B$444*$B$445</f>
        <v>0</v>
      </c>
      <c r="D463" s="30"/>
      <c r="E463" s="30"/>
    </row>
    <row r="464" spans="1:7" x14ac:dyDescent="0.25">
      <c r="A464" s="25" t="s">
        <v>256</v>
      </c>
      <c r="C464" s="2">
        <f>B460+B461*C461+B462*C462+B463*C463</f>
        <v>4.9999999999999796</v>
      </c>
    </row>
    <row r="466" spans="1:1" x14ac:dyDescent="0.25">
      <c r="A466" s="26" t="s">
        <v>260</v>
      </c>
    </row>
    <row r="467" spans="1:1" x14ac:dyDescent="0.25">
      <c r="A467" s="25" t="s">
        <v>261</v>
      </c>
    </row>
    <row r="468" spans="1:1" x14ac:dyDescent="0.25">
      <c r="A468" s="25" t="s">
        <v>274</v>
      </c>
    </row>
    <row r="469" spans="1:1" x14ac:dyDescent="0.25">
      <c r="A469" s="25" t="s">
        <v>275</v>
      </c>
    </row>
    <row r="470" spans="1:1" x14ac:dyDescent="0.25">
      <c r="A470" s="25" t="s">
        <v>276</v>
      </c>
    </row>
    <row r="471" spans="1:1" x14ac:dyDescent="0.25">
      <c r="A471" s="25" t="s">
        <v>277</v>
      </c>
    </row>
  </sheetData>
  <mergeCells count="21">
    <mergeCell ref="M1:M2"/>
    <mergeCell ref="A1:B2"/>
    <mergeCell ref="F1:F2"/>
    <mergeCell ref="H1:I2"/>
    <mergeCell ref="F419:F420"/>
    <mergeCell ref="D363:D364"/>
    <mergeCell ref="D396:D397"/>
    <mergeCell ref="F396:L396"/>
    <mergeCell ref="I398:J398"/>
    <mergeCell ref="F401:F402"/>
    <mergeCell ref="F405:L405"/>
    <mergeCell ref="I407:J407"/>
    <mergeCell ref="F410:F411"/>
    <mergeCell ref="F414:L414"/>
    <mergeCell ref="I416:J416"/>
    <mergeCell ref="D441:D442"/>
    <mergeCell ref="E441:E442"/>
    <mergeCell ref="C441:C442"/>
    <mergeCell ref="C444:C445"/>
    <mergeCell ref="D444:D445"/>
    <mergeCell ref="E444:E445"/>
  </mergeCells>
  <phoneticPr fontId="12" type="noConversion"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BC104" sqref="BC10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zoomScale="85" zoomScaleNormal="85" workbookViewId="0">
      <selection activeCell="K26" sqref="K26"/>
    </sheetView>
  </sheetViews>
  <sheetFormatPr defaultRowHeight="15" x14ac:dyDescent="0.25"/>
  <cols>
    <col min="5" max="5" width="10" bestFit="1" customWidth="1"/>
    <col min="8" max="8" width="20" customWidth="1"/>
    <col min="9" max="9" width="14.85546875" customWidth="1"/>
    <col min="10" max="10" width="13" customWidth="1"/>
    <col min="11" max="11" width="14.85546875" customWidth="1"/>
    <col min="12" max="12" width="12.42578125" customWidth="1"/>
    <col min="13" max="13" width="10.5703125" customWidth="1"/>
    <col min="14" max="14" width="16.85546875" customWidth="1"/>
  </cols>
  <sheetData>
    <row r="1" spans="1:18" x14ac:dyDescent="0.25">
      <c r="A1" s="94" t="s">
        <v>25</v>
      </c>
      <c r="B1" s="95"/>
      <c r="C1" s="3" t="s">
        <v>22</v>
      </c>
      <c r="D1" s="3" t="s">
        <v>23</v>
      </c>
      <c r="E1" s="3" t="s">
        <v>24</v>
      </c>
      <c r="F1" s="92" t="s">
        <v>0</v>
      </c>
      <c r="G1" s="2"/>
      <c r="H1" s="94" t="s">
        <v>25</v>
      </c>
      <c r="I1" s="95"/>
      <c r="J1" s="3" t="s">
        <v>22</v>
      </c>
      <c r="K1" s="3" t="s">
        <v>23</v>
      </c>
      <c r="L1" s="3" t="s">
        <v>24</v>
      </c>
      <c r="M1" s="9"/>
      <c r="N1" s="92" t="s">
        <v>0</v>
      </c>
      <c r="P1" s="3"/>
      <c r="Q1" s="3" t="s">
        <v>34</v>
      </c>
      <c r="R1" s="3" t="s">
        <v>35</v>
      </c>
    </row>
    <row r="2" spans="1:18" x14ac:dyDescent="0.25">
      <c r="A2" s="96"/>
      <c r="B2" s="97"/>
      <c r="C2" s="3" t="s">
        <v>31</v>
      </c>
      <c r="D2" s="3" t="s">
        <v>32</v>
      </c>
      <c r="E2" s="3" t="s">
        <v>33</v>
      </c>
      <c r="F2" s="93"/>
      <c r="G2" s="2"/>
      <c r="H2" s="96"/>
      <c r="I2" s="97"/>
      <c r="J2" s="3" t="s">
        <v>28</v>
      </c>
      <c r="K2" s="3" t="s">
        <v>29</v>
      </c>
      <c r="L2" s="3" t="s">
        <v>30</v>
      </c>
      <c r="M2" s="10"/>
      <c r="N2" s="93"/>
      <c r="P2" s="3" t="s">
        <v>31</v>
      </c>
      <c r="Q2" s="3">
        <f>(180+190)/2</f>
        <v>185</v>
      </c>
      <c r="R2" s="3">
        <f>(190-180)/2</f>
        <v>5</v>
      </c>
    </row>
    <row r="3" spans="1:18" x14ac:dyDescent="0.25">
      <c r="A3" s="3">
        <v>1</v>
      </c>
      <c r="B3" s="3" t="s">
        <v>6</v>
      </c>
      <c r="C3" s="3">
        <v>180</v>
      </c>
      <c r="D3" s="3">
        <v>24</v>
      </c>
      <c r="E3" s="3">
        <v>38</v>
      </c>
      <c r="F3" s="3">
        <v>5</v>
      </c>
      <c r="G3" s="2"/>
      <c r="H3" s="3">
        <v>1</v>
      </c>
      <c r="I3" s="3" t="s">
        <v>6</v>
      </c>
      <c r="J3" s="3">
        <f>(C3-$Q$2)/$R$2</f>
        <v>-1</v>
      </c>
      <c r="K3" s="3">
        <f>(D3-$Q$3)/$R$3</f>
        <v>-1</v>
      </c>
      <c r="L3" s="3">
        <f>(E3-$Q$4)/$R$4</f>
        <v>-1</v>
      </c>
      <c r="M3" s="3"/>
      <c r="N3" s="3">
        <v>5</v>
      </c>
      <c r="P3" s="3" t="s">
        <v>32</v>
      </c>
      <c r="Q3" s="3">
        <f>(24+40)/2</f>
        <v>32</v>
      </c>
      <c r="R3" s="3">
        <f>(40-24)/2</f>
        <v>8</v>
      </c>
    </row>
    <row r="4" spans="1:18" x14ac:dyDescent="0.25">
      <c r="A4" s="3">
        <v>2</v>
      </c>
      <c r="B4" s="3" t="s">
        <v>7</v>
      </c>
      <c r="C4" s="3">
        <v>190</v>
      </c>
      <c r="D4" s="3">
        <v>24</v>
      </c>
      <c r="E4" s="3">
        <v>38</v>
      </c>
      <c r="F4" s="3">
        <v>3</v>
      </c>
      <c r="G4" s="2"/>
      <c r="H4" s="3">
        <v>2</v>
      </c>
      <c r="I4" s="3" t="s">
        <v>7</v>
      </c>
      <c r="J4" s="3">
        <f t="shared" ref="J4:J18" si="0">(C4-$Q$2)/$R$2</f>
        <v>1</v>
      </c>
      <c r="K4" s="3">
        <f t="shared" ref="K4:K18" si="1">(D4-$Q$3)/$R$3</f>
        <v>-1</v>
      </c>
      <c r="L4" s="3">
        <f t="shared" ref="L4:L18" si="2">(E4-$Q$4)/$R$4</f>
        <v>-1</v>
      </c>
      <c r="M4" s="3"/>
      <c r="N4" s="3">
        <v>3</v>
      </c>
      <c r="P4" s="3" t="s">
        <v>33</v>
      </c>
      <c r="Q4" s="3">
        <f>(38+50)/2</f>
        <v>44</v>
      </c>
      <c r="R4" s="3">
        <f>(50-38)/2</f>
        <v>6</v>
      </c>
    </row>
    <row r="5" spans="1:18" x14ac:dyDescent="0.25">
      <c r="A5" s="3">
        <v>3</v>
      </c>
      <c r="B5" s="3" t="s">
        <v>8</v>
      </c>
      <c r="C5" s="3">
        <v>180</v>
      </c>
      <c r="D5" s="3">
        <v>40</v>
      </c>
      <c r="E5" s="3">
        <v>38</v>
      </c>
      <c r="F5" s="3">
        <v>4</v>
      </c>
      <c r="G5" s="2"/>
      <c r="H5" s="3">
        <v>3</v>
      </c>
      <c r="I5" s="3" t="s">
        <v>8</v>
      </c>
      <c r="J5" s="3">
        <f t="shared" si="0"/>
        <v>-1</v>
      </c>
      <c r="K5" s="3">
        <f t="shared" si="1"/>
        <v>1</v>
      </c>
      <c r="L5" s="3">
        <f t="shared" si="2"/>
        <v>-1</v>
      </c>
      <c r="M5" s="3"/>
      <c r="N5" s="3">
        <v>4</v>
      </c>
    </row>
    <row r="6" spans="1:18" x14ac:dyDescent="0.25">
      <c r="A6" s="3">
        <v>4</v>
      </c>
      <c r="B6" s="3" t="s">
        <v>9</v>
      </c>
      <c r="C6" s="3">
        <v>180</v>
      </c>
      <c r="D6" s="3">
        <v>24</v>
      </c>
      <c r="E6" s="3">
        <v>50</v>
      </c>
      <c r="F6" s="3">
        <v>2</v>
      </c>
      <c r="G6" s="2"/>
      <c r="H6" s="3">
        <v>4</v>
      </c>
      <c r="I6" s="3" t="s">
        <v>9</v>
      </c>
      <c r="J6" s="3">
        <f t="shared" si="0"/>
        <v>-1</v>
      </c>
      <c r="K6" s="3">
        <f t="shared" si="1"/>
        <v>-1</v>
      </c>
      <c r="L6" s="3">
        <f t="shared" si="2"/>
        <v>1</v>
      </c>
      <c r="M6" s="3"/>
      <c r="N6" s="3">
        <v>2</v>
      </c>
    </row>
    <row r="7" spans="1:18" x14ac:dyDescent="0.25">
      <c r="A7" s="3">
        <v>5</v>
      </c>
      <c r="B7" s="3" t="s">
        <v>10</v>
      </c>
      <c r="C7" s="3">
        <v>190</v>
      </c>
      <c r="D7" s="3">
        <v>40</v>
      </c>
      <c r="E7" s="3">
        <v>38</v>
      </c>
      <c r="F7" s="3">
        <v>4.5</v>
      </c>
      <c r="G7" s="2"/>
      <c r="H7" s="3">
        <v>5</v>
      </c>
      <c r="I7" s="3" t="s">
        <v>10</v>
      </c>
      <c r="J7" s="3">
        <f t="shared" si="0"/>
        <v>1</v>
      </c>
      <c r="K7" s="3">
        <f t="shared" si="1"/>
        <v>1</v>
      </c>
      <c r="L7" s="3">
        <f t="shared" si="2"/>
        <v>-1</v>
      </c>
      <c r="M7" s="3"/>
      <c r="N7" s="3">
        <v>4.5</v>
      </c>
    </row>
    <row r="8" spans="1:18" x14ac:dyDescent="0.25">
      <c r="A8" s="3">
        <v>6</v>
      </c>
      <c r="B8" s="3" t="s">
        <v>11</v>
      </c>
      <c r="C8" s="3">
        <v>180</v>
      </c>
      <c r="D8" s="3">
        <v>40</v>
      </c>
      <c r="E8" s="3">
        <v>50</v>
      </c>
      <c r="F8" s="3">
        <v>5</v>
      </c>
      <c r="G8" s="2"/>
      <c r="H8" s="3">
        <v>6</v>
      </c>
      <c r="I8" s="3" t="s">
        <v>11</v>
      </c>
      <c r="J8" s="3">
        <f t="shared" si="0"/>
        <v>-1</v>
      </c>
      <c r="K8" s="3">
        <f t="shared" si="1"/>
        <v>1</v>
      </c>
      <c r="L8" s="3">
        <f t="shared" si="2"/>
        <v>1</v>
      </c>
      <c r="M8" s="3"/>
      <c r="N8" s="3">
        <v>5</v>
      </c>
    </row>
    <row r="9" spans="1:18" x14ac:dyDescent="0.25">
      <c r="A9" s="3">
        <v>7</v>
      </c>
      <c r="B9" s="3" t="s">
        <v>12</v>
      </c>
      <c r="C9" s="3">
        <v>190</v>
      </c>
      <c r="D9" s="3">
        <v>24</v>
      </c>
      <c r="E9" s="3">
        <v>50</v>
      </c>
      <c r="F9" s="3">
        <v>6</v>
      </c>
      <c r="G9" s="2"/>
      <c r="H9" s="3">
        <v>7</v>
      </c>
      <c r="I9" s="3" t="s">
        <v>12</v>
      </c>
      <c r="J9" s="3">
        <f t="shared" si="0"/>
        <v>1</v>
      </c>
      <c r="K9" s="3">
        <f t="shared" si="1"/>
        <v>-1</v>
      </c>
      <c r="L9" s="3">
        <f t="shared" si="2"/>
        <v>1</v>
      </c>
      <c r="M9" s="3"/>
      <c r="N9" s="3">
        <v>6</v>
      </c>
    </row>
    <row r="10" spans="1:18" x14ac:dyDescent="0.25">
      <c r="A10" s="3">
        <v>8</v>
      </c>
      <c r="B10" s="3" t="s">
        <v>13</v>
      </c>
      <c r="C10" s="3">
        <v>190</v>
      </c>
      <c r="D10" s="3">
        <v>40</v>
      </c>
      <c r="E10" s="3">
        <v>50</v>
      </c>
      <c r="F10" s="3">
        <v>7</v>
      </c>
      <c r="G10" s="2"/>
      <c r="H10" s="3">
        <v>8</v>
      </c>
      <c r="I10" s="3" t="s">
        <v>13</v>
      </c>
      <c r="J10" s="3">
        <f t="shared" si="0"/>
        <v>1</v>
      </c>
      <c r="K10" s="3">
        <f t="shared" si="1"/>
        <v>1</v>
      </c>
      <c r="L10" s="3">
        <f t="shared" si="2"/>
        <v>1</v>
      </c>
      <c r="M10" s="3"/>
      <c r="N10" s="3">
        <v>7</v>
      </c>
    </row>
    <row r="11" spans="1:18" x14ac:dyDescent="0.25">
      <c r="A11" s="3">
        <v>9</v>
      </c>
      <c r="B11" s="3" t="s">
        <v>14</v>
      </c>
      <c r="C11" s="3">
        <v>180</v>
      </c>
      <c r="D11" s="3">
        <v>24</v>
      </c>
      <c r="E11" s="3">
        <v>38</v>
      </c>
      <c r="F11" s="3">
        <v>6</v>
      </c>
      <c r="G11" s="2"/>
      <c r="H11" s="3">
        <v>9</v>
      </c>
      <c r="I11" s="3" t="s">
        <v>14</v>
      </c>
      <c r="J11" s="3">
        <f t="shared" si="0"/>
        <v>-1</v>
      </c>
      <c r="K11" s="3">
        <f t="shared" si="1"/>
        <v>-1</v>
      </c>
      <c r="L11" s="3">
        <f t="shared" si="2"/>
        <v>-1</v>
      </c>
      <c r="M11" s="3"/>
      <c r="N11" s="3">
        <v>6</v>
      </c>
    </row>
    <row r="12" spans="1:18" x14ac:dyDescent="0.25">
      <c r="A12" s="3">
        <v>10</v>
      </c>
      <c r="B12" s="3" t="s">
        <v>15</v>
      </c>
      <c r="C12" s="3">
        <v>190</v>
      </c>
      <c r="D12" s="3">
        <v>24</v>
      </c>
      <c r="E12" s="3">
        <v>38</v>
      </c>
      <c r="F12" s="3">
        <v>4</v>
      </c>
      <c r="G12" s="2"/>
      <c r="H12" s="3">
        <v>10</v>
      </c>
      <c r="I12" s="3" t="s">
        <v>15</v>
      </c>
      <c r="J12" s="3">
        <f t="shared" si="0"/>
        <v>1</v>
      </c>
      <c r="K12" s="3">
        <f t="shared" si="1"/>
        <v>-1</v>
      </c>
      <c r="L12" s="3">
        <f t="shared" si="2"/>
        <v>-1</v>
      </c>
      <c r="M12" s="3"/>
      <c r="N12" s="3">
        <v>4</v>
      </c>
    </row>
    <row r="13" spans="1:18" x14ac:dyDescent="0.25">
      <c r="A13" s="3">
        <v>11</v>
      </c>
      <c r="B13" s="3" t="s">
        <v>16</v>
      </c>
      <c r="C13" s="3">
        <v>180</v>
      </c>
      <c r="D13" s="3">
        <v>40</v>
      </c>
      <c r="E13" s="3">
        <v>38</v>
      </c>
      <c r="F13" s="3">
        <v>3</v>
      </c>
      <c r="G13" s="2"/>
      <c r="H13" s="3">
        <v>11</v>
      </c>
      <c r="I13" s="3" t="s">
        <v>16</v>
      </c>
      <c r="J13" s="3">
        <f t="shared" si="0"/>
        <v>-1</v>
      </c>
      <c r="K13" s="3">
        <f t="shared" si="1"/>
        <v>1</v>
      </c>
      <c r="L13" s="3">
        <f t="shared" si="2"/>
        <v>-1</v>
      </c>
      <c r="M13" s="3"/>
      <c r="N13" s="3">
        <v>3</v>
      </c>
    </row>
    <row r="14" spans="1:18" x14ac:dyDescent="0.25">
      <c r="A14" s="3">
        <v>12</v>
      </c>
      <c r="B14" s="3" t="s">
        <v>17</v>
      </c>
      <c r="C14" s="3">
        <v>180</v>
      </c>
      <c r="D14" s="3">
        <v>24</v>
      </c>
      <c r="E14" s="3">
        <v>50</v>
      </c>
      <c r="F14" s="3">
        <v>5</v>
      </c>
      <c r="G14" s="2"/>
      <c r="H14" s="3">
        <v>12</v>
      </c>
      <c r="I14" s="3" t="s">
        <v>17</v>
      </c>
      <c r="J14" s="3">
        <f t="shared" si="0"/>
        <v>-1</v>
      </c>
      <c r="K14" s="3">
        <f t="shared" si="1"/>
        <v>-1</v>
      </c>
      <c r="L14" s="3">
        <f t="shared" si="2"/>
        <v>1</v>
      </c>
      <c r="M14" s="3"/>
      <c r="N14" s="3">
        <v>5</v>
      </c>
    </row>
    <row r="15" spans="1:18" x14ac:dyDescent="0.25">
      <c r="A15" s="3">
        <v>13</v>
      </c>
      <c r="B15" s="3" t="s">
        <v>18</v>
      </c>
      <c r="C15" s="3">
        <v>190</v>
      </c>
      <c r="D15" s="3">
        <v>40</v>
      </c>
      <c r="E15" s="3">
        <v>38</v>
      </c>
      <c r="F15" s="3">
        <v>4</v>
      </c>
      <c r="G15" s="2"/>
      <c r="H15" s="3">
        <v>13</v>
      </c>
      <c r="I15" s="3" t="s">
        <v>18</v>
      </c>
      <c r="J15" s="3">
        <f t="shared" si="0"/>
        <v>1</v>
      </c>
      <c r="K15" s="3">
        <f t="shared" si="1"/>
        <v>1</v>
      </c>
      <c r="L15" s="3">
        <f t="shared" si="2"/>
        <v>-1</v>
      </c>
      <c r="M15" s="3"/>
      <c r="N15" s="3">
        <v>4</v>
      </c>
    </row>
    <row r="16" spans="1:18" x14ac:dyDescent="0.25">
      <c r="A16" s="3">
        <v>14</v>
      </c>
      <c r="B16" s="3" t="s">
        <v>19</v>
      </c>
      <c r="C16" s="3">
        <v>180</v>
      </c>
      <c r="D16" s="3">
        <v>40</v>
      </c>
      <c r="E16" s="3">
        <v>50</v>
      </c>
      <c r="F16" s="3">
        <v>5</v>
      </c>
      <c r="G16" s="2"/>
      <c r="H16" s="3">
        <v>14</v>
      </c>
      <c r="I16" s="3" t="s">
        <v>19</v>
      </c>
      <c r="J16" s="3">
        <f t="shared" si="0"/>
        <v>-1</v>
      </c>
      <c r="K16" s="3">
        <f t="shared" si="1"/>
        <v>1</v>
      </c>
      <c r="L16" s="3">
        <f t="shared" si="2"/>
        <v>1</v>
      </c>
      <c r="M16" s="3"/>
      <c r="N16" s="3">
        <v>5</v>
      </c>
    </row>
    <row r="17" spans="1:15" x14ac:dyDescent="0.25">
      <c r="A17" s="3">
        <v>15</v>
      </c>
      <c r="B17" s="3" t="s">
        <v>20</v>
      </c>
      <c r="C17" s="3">
        <v>190</v>
      </c>
      <c r="D17" s="3">
        <v>24</v>
      </c>
      <c r="E17" s="3">
        <v>50</v>
      </c>
      <c r="F17" s="3">
        <v>7</v>
      </c>
      <c r="G17" s="2"/>
      <c r="H17" s="3">
        <v>15</v>
      </c>
      <c r="I17" s="3" t="s">
        <v>20</v>
      </c>
      <c r="J17" s="3">
        <f t="shared" si="0"/>
        <v>1</v>
      </c>
      <c r="K17" s="3">
        <f t="shared" si="1"/>
        <v>-1</v>
      </c>
      <c r="L17" s="3">
        <f t="shared" si="2"/>
        <v>1</v>
      </c>
      <c r="M17" s="3"/>
      <c r="N17" s="3">
        <v>7</v>
      </c>
    </row>
    <row r="18" spans="1:15" x14ac:dyDescent="0.25">
      <c r="A18" s="3">
        <v>16</v>
      </c>
      <c r="B18" s="3" t="s">
        <v>21</v>
      </c>
      <c r="C18" s="3">
        <v>190</v>
      </c>
      <c r="D18" s="3">
        <v>40</v>
      </c>
      <c r="E18" s="3">
        <v>50</v>
      </c>
      <c r="F18" s="3">
        <v>6</v>
      </c>
      <c r="G18" s="2"/>
      <c r="H18" s="3">
        <v>16</v>
      </c>
      <c r="I18" s="3" t="s">
        <v>21</v>
      </c>
      <c r="J18" s="3">
        <f t="shared" si="0"/>
        <v>1</v>
      </c>
      <c r="K18" s="3">
        <f t="shared" si="1"/>
        <v>1</v>
      </c>
      <c r="L18" s="3">
        <f t="shared" si="2"/>
        <v>1</v>
      </c>
      <c r="M18" s="3"/>
      <c r="N18" s="3">
        <v>6</v>
      </c>
    </row>
    <row r="20" spans="1:15" x14ac:dyDescent="0.25">
      <c r="A20" s="4" t="s">
        <v>28</v>
      </c>
      <c r="B20" s="29" t="s">
        <v>30</v>
      </c>
      <c r="C20" s="29" t="s">
        <v>41</v>
      </c>
      <c r="D20" s="29" t="s">
        <v>121</v>
      </c>
      <c r="E20" s="57" t="s">
        <v>122</v>
      </c>
      <c r="F20" s="4" t="s">
        <v>123</v>
      </c>
      <c r="G20" s="59" t="s">
        <v>124</v>
      </c>
      <c r="H20" s="46" t="s">
        <v>125</v>
      </c>
      <c r="I20" s="46" t="s">
        <v>126</v>
      </c>
    </row>
    <row r="21" spans="1:15" x14ac:dyDescent="0.25">
      <c r="A21" s="12">
        <v>-1</v>
      </c>
      <c r="B21" s="2">
        <v>-1</v>
      </c>
      <c r="C21" s="2">
        <v>1</v>
      </c>
      <c r="D21" s="2">
        <v>5</v>
      </c>
      <c r="E21" s="56">
        <v>6</v>
      </c>
      <c r="F21" s="50">
        <f>AVERAGE(D21:E21)</f>
        <v>5.5</v>
      </c>
      <c r="G21" s="48">
        <f>(D21-E21)^2</f>
        <v>1</v>
      </c>
      <c r="H21" s="52">
        <f>G21/2</f>
        <v>0.5</v>
      </c>
      <c r="I21" s="52">
        <v>1</v>
      </c>
    </row>
    <row r="22" spans="1:15" x14ac:dyDescent="0.25">
      <c r="A22" s="12">
        <v>1</v>
      </c>
      <c r="B22" s="2">
        <v>-1</v>
      </c>
      <c r="C22" s="2">
        <v>-1</v>
      </c>
      <c r="D22" s="2">
        <v>3</v>
      </c>
      <c r="E22" s="56">
        <v>4</v>
      </c>
      <c r="F22" s="50">
        <f t="shared" ref="F22:F28" si="3">AVERAGE(D22:E22)</f>
        <v>3.5</v>
      </c>
      <c r="G22" s="48">
        <f t="shared" ref="G22:G28" si="4">(D22-E22)^2</f>
        <v>1</v>
      </c>
      <c r="H22" s="52">
        <f t="shared" ref="H22:H28" si="5">G22/2</f>
        <v>0.5</v>
      </c>
      <c r="I22" s="52">
        <v>1</v>
      </c>
    </row>
    <row r="23" spans="1:15" x14ac:dyDescent="0.25">
      <c r="A23" s="12">
        <v>-1</v>
      </c>
      <c r="B23" s="2">
        <v>-1</v>
      </c>
      <c r="C23" s="2">
        <v>1</v>
      </c>
      <c r="D23" s="2">
        <v>4</v>
      </c>
      <c r="E23" s="56">
        <v>3</v>
      </c>
      <c r="F23" s="50">
        <f t="shared" si="3"/>
        <v>3.5</v>
      </c>
      <c r="G23" s="48">
        <f t="shared" si="4"/>
        <v>1</v>
      </c>
      <c r="H23" s="52">
        <f t="shared" si="5"/>
        <v>0.5</v>
      </c>
      <c r="I23" s="52">
        <v>1</v>
      </c>
    </row>
    <row r="24" spans="1:15" x14ac:dyDescent="0.25">
      <c r="A24" s="12">
        <v>-1</v>
      </c>
      <c r="B24" s="2">
        <v>1</v>
      </c>
      <c r="C24" s="2">
        <v>-1</v>
      </c>
      <c r="D24" s="2">
        <v>2</v>
      </c>
      <c r="E24" s="56">
        <v>5</v>
      </c>
      <c r="F24" s="50">
        <f t="shared" si="3"/>
        <v>3.5</v>
      </c>
      <c r="G24" s="48">
        <f t="shared" si="4"/>
        <v>9</v>
      </c>
      <c r="H24" s="52">
        <f t="shared" si="5"/>
        <v>4.5</v>
      </c>
      <c r="I24" s="52">
        <v>1</v>
      </c>
    </row>
    <row r="25" spans="1:15" x14ac:dyDescent="0.25">
      <c r="A25" s="12">
        <v>1</v>
      </c>
      <c r="B25" s="2">
        <v>-1</v>
      </c>
      <c r="C25" s="2">
        <v>-1</v>
      </c>
      <c r="D25" s="2">
        <v>4.5</v>
      </c>
      <c r="E25" s="56">
        <v>4</v>
      </c>
      <c r="F25" s="50">
        <f t="shared" si="3"/>
        <v>4.25</v>
      </c>
      <c r="G25" s="48">
        <f t="shared" si="4"/>
        <v>0.25</v>
      </c>
      <c r="H25" s="52">
        <f t="shared" si="5"/>
        <v>0.125</v>
      </c>
      <c r="I25" s="52">
        <v>1</v>
      </c>
    </row>
    <row r="26" spans="1:15" x14ac:dyDescent="0.25">
      <c r="A26" s="12">
        <v>-1</v>
      </c>
      <c r="B26" s="2">
        <v>1</v>
      </c>
      <c r="C26" s="2">
        <v>-1</v>
      </c>
      <c r="D26" s="2">
        <v>5</v>
      </c>
      <c r="E26" s="56">
        <v>5</v>
      </c>
      <c r="F26" s="50">
        <f t="shared" si="3"/>
        <v>5</v>
      </c>
      <c r="G26" s="48">
        <f t="shared" si="4"/>
        <v>0</v>
      </c>
      <c r="H26" s="52">
        <f t="shared" si="5"/>
        <v>0</v>
      </c>
      <c r="I26" s="52">
        <v>1</v>
      </c>
    </row>
    <row r="27" spans="1:15" x14ac:dyDescent="0.25">
      <c r="A27" s="12">
        <v>1</v>
      </c>
      <c r="B27" s="2">
        <v>1</v>
      </c>
      <c r="C27" s="2">
        <v>1</v>
      </c>
      <c r="D27" s="2">
        <v>6</v>
      </c>
      <c r="E27" s="56">
        <v>7</v>
      </c>
      <c r="F27" s="50">
        <f t="shared" si="3"/>
        <v>6.5</v>
      </c>
      <c r="G27" s="48">
        <f t="shared" si="4"/>
        <v>1</v>
      </c>
      <c r="H27" s="52">
        <f t="shared" si="5"/>
        <v>0.5</v>
      </c>
      <c r="I27" s="52">
        <v>1</v>
      </c>
    </row>
    <row r="28" spans="1:15" x14ac:dyDescent="0.25">
      <c r="A28" s="8">
        <v>1</v>
      </c>
      <c r="B28" s="14">
        <v>1</v>
      </c>
      <c r="C28" s="14">
        <v>1</v>
      </c>
      <c r="D28" s="14">
        <v>7</v>
      </c>
      <c r="E28" s="45">
        <v>6</v>
      </c>
      <c r="F28" s="51">
        <f t="shared" si="3"/>
        <v>6.5</v>
      </c>
      <c r="G28" s="58">
        <f t="shared" si="4"/>
        <v>1</v>
      </c>
      <c r="H28" s="60">
        <f t="shared" si="5"/>
        <v>0.5</v>
      </c>
      <c r="I28" s="60">
        <v>1</v>
      </c>
    </row>
    <row r="30" spans="1:15" x14ac:dyDescent="0.25">
      <c r="A30" s="4" t="s">
        <v>28</v>
      </c>
      <c r="B30" s="29" t="s">
        <v>30</v>
      </c>
      <c r="C30" s="29" t="s">
        <v>41</v>
      </c>
      <c r="D30" s="3" t="s">
        <v>209</v>
      </c>
      <c r="E30" s="57" t="s">
        <v>211</v>
      </c>
      <c r="F30" s="3" t="s">
        <v>212</v>
      </c>
      <c r="H30" s="25" t="s">
        <v>117</v>
      </c>
      <c r="I30" s="2"/>
      <c r="J30" s="2" t="s">
        <v>127</v>
      </c>
      <c r="K30" s="33"/>
      <c r="L30" s="33"/>
      <c r="M30" s="33"/>
      <c r="N30" s="2"/>
      <c r="O30" s="2"/>
    </row>
    <row r="31" spans="1:15" x14ac:dyDescent="0.25">
      <c r="A31" s="12">
        <v>-1</v>
      </c>
      <c r="B31" s="2">
        <v>-1</v>
      </c>
      <c r="C31" s="2">
        <v>1</v>
      </c>
      <c r="D31" s="20">
        <v>5</v>
      </c>
      <c r="E31" s="56">
        <f>DEVSQ(D31:D32)</f>
        <v>0.5</v>
      </c>
      <c r="F31" s="20">
        <v>1</v>
      </c>
      <c r="H31" s="25" t="s">
        <v>118</v>
      </c>
      <c r="I31" s="2"/>
      <c r="J31" s="2"/>
      <c r="N31" s="2"/>
      <c r="O31" s="2"/>
    </row>
    <row r="32" spans="1:15" ht="15.75" thickBot="1" x14ac:dyDescent="0.3">
      <c r="A32" s="12">
        <v>-1</v>
      </c>
      <c r="B32" s="2">
        <v>-1</v>
      </c>
      <c r="C32" s="2">
        <v>1</v>
      </c>
      <c r="D32" s="20">
        <v>6</v>
      </c>
      <c r="E32" s="79"/>
      <c r="F32" s="80"/>
      <c r="H32" t="s">
        <v>79</v>
      </c>
      <c r="O32" s="2"/>
    </row>
    <row r="33" spans="1:15" x14ac:dyDescent="0.25">
      <c r="A33" s="12">
        <v>1</v>
      </c>
      <c r="B33" s="2">
        <v>-1</v>
      </c>
      <c r="C33" s="2">
        <v>-1</v>
      </c>
      <c r="D33" s="20">
        <v>3</v>
      </c>
      <c r="E33" s="56">
        <f>DEVSQ(D33:D34)</f>
        <v>0.5</v>
      </c>
      <c r="F33" s="20">
        <v>1</v>
      </c>
      <c r="H33" s="31"/>
      <c r="I33" s="31" t="s">
        <v>84</v>
      </c>
      <c r="J33" s="31" t="s">
        <v>85</v>
      </c>
      <c r="K33" s="31" t="s">
        <v>86</v>
      </c>
      <c r="L33" s="31" t="s">
        <v>87</v>
      </c>
      <c r="M33" s="2" t="s">
        <v>132</v>
      </c>
      <c r="N33" s="31" t="s">
        <v>88</v>
      </c>
    </row>
    <row r="34" spans="1:15" x14ac:dyDescent="0.25">
      <c r="A34" s="12">
        <v>1</v>
      </c>
      <c r="B34" s="2">
        <v>-1</v>
      </c>
      <c r="C34" s="2">
        <v>-1</v>
      </c>
      <c r="D34" s="20">
        <v>4</v>
      </c>
      <c r="E34" s="79"/>
      <c r="F34" s="80"/>
      <c r="H34" t="s">
        <v>80</v>
      </c>
      <c r="I34" s="25">
        <v>3</v>
      </c>
      <c r="J34" s="25">
        <v>16.546875000000011</v>
      </c>
      <c r="K34" s="25">
        <v>5.5156250000000036</v>
      </c>
      <c r="L34" s="25">
        <v>4.7488789237668234</v>
      </c>
      <c r="M34" s="25"/>
      <c r="N34" s="25">
        <v>2.0866335426219691E-2</v>
      </c>
      <c r="O34" s="2"/>
    </row>
    <row r="35" spans="1:15" x14ac:dyDescent="0.25">
      <c r="A35" s="12">
        <v>-1</v>
      </c>
      <c r="B35" s="2">
        <v>1</v>
      </c>
      <c r="C35" s="2">
        <v>-1</v>
      </c>
      <c r="D35" s="20">
        <v>2</v>
      </c>
      <c r="E35" s="56">
        <f>DEVSQ(D35:D36)</f>
        <v>4.5</v>
      </c>
      <c r="F35" s="20">
        <v>1</v>
      </c>
      <c r="H35" t="s">
        <v>81</v>
      </c>
      <c r="I35" s="25">
        <v>12</v>
      </c>
      <c r="J35" s="25">
        <v>13.937499999999989</v>
      </c>
      <c r="K35" s="25">
        <v>1.1614583333333324</v>
      </c>
      <c r="L35" s="25"/>
      <c r="M35" s="25"/>
      <c r="N35" s="25"/>
      <c r="O35" s="2"/>
    </row>
    <row r="36" spans="1:15" x14ac:dyDescent="0.25">
      <c r="A36" s="12">
        <v>-1</v>
      </c>
      <c r="B36" s="2">
        <v>1</v>
      </c>
      <c r="C36" s="2">
        <v>-1</v>
      </c>
      <c r="D36" s="20">
        <v>5</v>
      </c>
      <c r="E36" s="79"/>
      <c r="F36" s="80"/>
      <c r="H36" t="s">
        <v>119</v>
      </c>
      <c r="I36" s="25">
        <f>I35-I37</f>
        <v>1</v>
      </c>
      <c r="J36" s="25">
        <f>J35-J37</f>
        <v>4.8124999999999893</v>
      </c>
      <c r="K36" s="25">
        <f>J36/I36</f>
        <v>4.8124999999999893</v>
      </c>
      <c r="L36" s="25">
        <f>K36/K37</f>
        <v>5.8013698630136856</v>
      </c>
      <c r="M36" s="25">
        <f>_xlfn.F.INV(0.95, I36,I37)</f>
        <v>4.8443356749436166</v>
      </c>
      <c r="N36" s="25">
        <f>1-_xlfn.F.DIST(L36,I36,I37,1)</f>
        <v>3.4700147793842895E-2</v>
      </c>
      <c r="O36" s="2"/>
    </row>
    <row r="37" spans="1:15" x14ac:dyDescent="0.25">
      <c r="A37" s="12">
        <v>1</v>
      </c>
      <c r="B37" s="2">
        <v>1</v>
      </c>
      <c r="C37" s="2">
        <v>1</v>
      </c>
      <c r="D37" s="20">
        <v>6</v>
      </c>
      <c r="E37" s="56">
        <f>DEVSQ(D37:D38)</f>
        <v>0.5</v>
      </c>
      <c r="F37" s="20">
        <v>1</v>
      </c>
      <c r="H37" t="s">
        <v>120</v>
      </c>
      <c r="I37" s="25">
        <f>F51</f>
        <v>11</v>
      </c>
      <c r="J37" s="25">
        <f>E51</f>
        <v>9.125</v>
      </c>
      <c r="K37" s="25">
        <f>J37/I37</f>
        <v>0.82954545454545459</v>
      </c>
      <c r="L37" s="25"/>
      <c r="M37" s="25"/>
      <c r="N37" s="25"/>
      <c r="O37" s="2"/>
    </row>
    <row r="38" spans="1:15" ht="15.75" thickBot="1" x14ac:dyDescent="0.3">
      <c r="A38" s="12">
        <v>1</v>
      </c>
      <c r="B38" s="2">
        <v>1</v>
      </c>
      <c r="C38" s="2">
        <v>1</v>
      </c>
      <c r="D38" s="20">
        <v>7</v>
      </c>
      <c r="E38" s="79" t="s">
        <v>210</v>
      </c>
      <c r="F38" s="80"/>
      <c r="H38" s="30" t="s">
        <v>82</v>
      </c>
      <c r="I38" s="78">
        <v>15</v>
      </c>
      <c r="J38" s="78">
        <v>30.484375</v>
      </c>
      <c r="K38" s="78"/>
      <c r="L38" s="78"/>
      <c r="M38" s="78"/>
      <c r="N38" s="78"/>
    </row>
    <row r="39" spans="1:15" x14ac:dyDescent="0.25">
      <c r="A39" s="12">
        <v>-1</v>
      </c>
      <c r="B39" s="2">
        <v>-1</v>
      </c>
      <c r="C39" s="2">
        <v>1</v>
      </c>
      <c r="D39" s="20">
        <v>4</v>
      </c>
      <c r="E39" s="56">
        <f>DEVSQ(D39:D40)</f>
        <v>0.5</v>
      </c>
      <c r="F39" s="20">
        <v>1</v>
      </c>
      <c r="H39" s="19" t="s">
        <v>128</v>
      </c>
      <c r="I39" s="25">
        <f>L36</f>
        <v>5.8013698630136856</v>
      </c>
      <c r="K39" s="2"/>
      <c r="L39" s="2"/>
      <c r="M39" s="2"/>
      <c r="N39" s="2"/>
    </row>
    <row r="40" spans="1:15" x14ac:dyDescent="0.25">
      <c r="A40" s="12">
        <v>-1</v>
      </c>
      <c r="B40" s="2">
        <v>-1</v>
      </c>
      <c r="C40" s="2">
        <v>1</v>
      </c>
      <c r="D40" s="20">
        <v>3</v>
      </c>
      <c r="E40" s="79"/>
      <c r="F40" s="80"/>
      <c r="H40" s="19" t="s">
        <v>129</v>
      </c>
      <c r="I40" s="2">
        <f>M36</f>
        <v>4.8443356749436166</v>
      </c>
      <c r="J40" t="s">
        <v>130</v>
      </c>
      <c r="K40" s="2"/>
      <c r="L40" s="2"/>
      <c r="M40" s="2"/>
      <c r="N40" s="2"/>
    </row>
    <row r="41" spans="1:15" x14ac:dyDescent="0.25">
      <c r="A41" s="12">
        <v>1</v>
      </c>
      <c r="B41" s="2">
        <v>-1</v>
      </c>
      <c r="C41" s="2">
        <v>-1</v>
      </c>
      <c r="D41" s="20">
        <v>4.5</v>
      </c>
      <c r="E41" s="56">
        <f>DEVSQ(D41:D42)</f>
        <v>0.125</v>
      </c>
      <c r="F41" s="20">
        <v>1</v>
      </c>
      <c r="H41" s="21" t="s">
        <v>134</v>
      </c>
      <c r="I41" s="2">
        <f>N36</f>
        <v>3.4700147793842895E-2</v>
      </c>
      <c r="J41" s="2" t="s">
        <v>155</v>
      </c>
      <c r="K41" s="25" t="s">
        <v>136</v>
      </c>
      <c r="L41" s="2"/>
      <c r="M41" s="2"/>
      <c r="N41" s="2"/>
    </row>
    <row r="42" spans="1:15" x14ac:dyDescent="0.25">
      <c r="A42" s="12">
        <v>1</v>
      </c>
      <c r="B42" s="2">
        <v>-1</v>
      </c>
      <c r="C42" s="2">
        <v>-1</v>
      </c>
      <c r="D42" s="20">
        <v>4</v>
      </c>
      <c r="E42" s="79"/>
      <c r="F42" s="80"/>
      <c r="H42" s="66" t="s">
        <v>133</v>
      </c>
      <c r="I42" s="61"/>
      <c r="J42" s="64" t="s">
        <v>140</v>
      </c>
      <c r="K42" s="25" t="s">
        <v>131</v>
      </c>
      <c r="L42" s="25" t="s">
        <v>139</v>
      </c>
      <c r="M42" s="2"/>
      <c r="N42" s="2"/>
    </row>
    <row r="43" spans="1:15" x14ac:dyDescent="0.25">
      <c r="A43" s="12">
        <v>-1</v>
      </c>
      <c r="B43" s="2">
        <v>1</v>
      </c>
      <c r="C43" s="2">
        <v>-1</v>
      </c>
      <c r="D43" s="20">
        <v>5</v>
      </c>
      <c r="E43" s="56">
        <f>DEVSQ(D43:D44)</f>
        <v>0</v>
      </c>
      <c r="F43" s="20">
        <v>1</v>
      </c>
      <c r="H43" t="s">
        <v>137</v>
      </c>
      <c r="J43" s="64"/>
      <c r="K43" s="25" t="s">
        <v>118</v>
      </c>
      <c r="L43" s="77" t="s">
        <v>138</v>
      </c>
      <c r="M43" s="65"/>
      <c r="N43" s="2"/>
      <c r="O43" s="2"/>
    </row>
    <row r="44" spans="1:15" x14ac:dyDescent="0.25">
      <c r="A44" s="12">
        <v>-1</v>
      </c>
      <c r="B44" s="2">
        <v>1</v>
      </c>
      <c r="C44" s="2">
        <v>-1</v>
      </c>
      <c r="D44" s="20">
        <v>5</v>
      </c>
      <c r="E44" s="79"/>
      <c r="F44" s="80"/>
    </row>
    <row r="45" spans="1:15" x14ac:dyDescent="0.25">
      <c r="A45" s="12">
        <v>1</v>
      </c>
      <c r="B45" s="2">
        <v>1</v>
      </c>
      <c r="C45" s="2">
        <v>1</v>
      </c>
      <c r="D45" s="20">
        <v>7</v>
      </c>
      <c r="E45" s="56">
        <f>DEVSQ(D45:D46)</f>
        <v>0.5</v>
      </c>
      <c r="F45" s="20">
        <v>1</v>
      </c>
    </row>
    <row r="46" spans="1:15" x14ac:dyDescent="0.25">
      <c r="A46" s="12">
        <v>1</v>
      </c>
      <c r="B46" s="2">
        <v>1</v>
      </c>
      <c r="C46" s="2">
        <v>1</v>
      </c>
      <c r="D46" s="20">
        <v>6</v>
      </c>
      <c r="E46" s="79"/>
      <c r="F46" s="80"/>
    </row>
    <row r="47" spans="1:15" x14ac:dyDescent="0.25">
      <c r="A47" s="7">
        <v>0</v>
      </c>
      <c r="B47" s="11">
        <v>0</v>
      </c>
      <c r="C47" s="11">
        <v>0</v>
      </c>
      <c r="D47" s="81">
        <v>6</v>
      </c>
      <c r="E47" s="81">
        <f>DEVSQ(D47:D50)</f>
        <v>2</v>
      </c>
      <c r="F47" s="9">
        <v>3</v>
      </c>
    </row>
    <row r="48" spans="1:15" x14ac:dyDescent="0.25">
      <c r="A48" s="12">
        <v>0</v>
      </c>
      <c r="B48" s="2">
        <v>0</v>
      </c>
      <c r="C48" s="2">
        <v>0</v>
      </c>
      <c r="D48" s="80">
        <v>8</v>
      </c>
      <c r="E48" s="80"/>
      <c r="F48" s="80"/>
    </row>
    <row r="49" spans="1:6" x14ac:dyDescent="0.25">
      <c r="A49" s="12">
        <v>0</v>
      </c>
      <c r="B49" s="2">
        <v>0</v>
      </c>
      <c r="C49" s="2">
        <v>0</v>
      </c>
      <c r="D49" s="80">
        <v>7</v>
      </c>
      <c r="E49" s="80"/>
      <c r="F49" s="80"/>
    </row>
    <row r="50" spans="1:6" x14ac:dyDescent="0.25">
      <c r="A50" s="8">
        <v>0</v>
      </c>
      <c r="B50" s="14">
        <v>0</v>
      </c>
      <c r="C50" s="14">
        <v>0</v>
      </c>
      <c r="D50" s="82">
        <v>7</v>
      </c>
      <c r="E50" s="82"/>
      <c r="F50" s="82"/>
    </row>
    <row r="51" spans="1:6" x14ac:dyDescent="0.25">
      <c r="A51" s="63"/>
      <c r="B51" s="63"/>
      <c r="C51" s="63"/>
      <c r="D51" s="63"/>
      <c r="E51" s="63">
        <f>SUM(E31:E50)</f>
        <v>9.125</v>
      </c>
      <c r="F51" s="63">
        <f>SUM(F31:F50)</f>
        <v>11</v>
      </c>
    </row>
    <row r="52" spans="1:6" x14ac:dyDescent="0.25">
      <c r="A52" s="63"/>
      <c r="B52" s="63"/>
      <c r="C52" s="63"/>
      <c r="D52" s="63"/>
      <c r="E52" s="63"/>
      <c r="F52" s="63"/>
    </row>
  </sheetData>
  <mergeCells count="4">
    <mergeCell ref="A1:B2"/>
    <mergeCell ref="F1:F2"/>
    <mergeCell ref="H1:I2"/>
    <mergeCell ref="N1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zadanie</vt:lpstr>
      <vt:lpstr>vypocty - excel</vt:lpstr>
      <vt:lpstr>vypocty - minitab</vt:lpstr>
      <vt:lpstr>ostatne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Nikolett Nagyová</dc:creator>
  <cp:lastModifiedBy>Janette Kotianová</cp:lastModifiedBy>
  <dcterms:created xsi:type="dcterms:W3CDTF">2015-06-05T18:17:20Z</dcterms:created>
  <dcterms:modified xsi:type="dcterms:W3CDTF">2026-02-02T15:08:59Z</dcterms:modified>
</cp:coreProperties>
</file>