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ink/ink1.xml" ContentType="application/inkml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kotianova\Desktop\stranka mmpve\"/>
    </mc:Choice>
  </mc:AlternateContent>
  <bookViews>
    <workbookView xWindow="0" yWindow="0" windowWidth="28800" windowHeight="12330"/>
  </bookViews>
  <sheets>
    <sheet name="výsledky_experimentu" sheetId="1" r:id="rId1"/>
    <sheet name="C-plot" sheetId="2" r:id="rId2"/>
    <sheet name="MNŠ,hierarch.m.+rovnice" sheetId="3" r:id="rId3"/>
    <sheet name="kvalita_m." sheetId="5" r:id="rId4"/>
    <sheet name="f-test, LoF" sheetId="6" r:id="rId5"/>
    <sheet name="krivosť, graf. rezid." sheetId="7" r:id="rId6"/>
    <sheet name="úloha13.14.15" sheetId="8" r:id="rId7"/>
    <sheet name="ú16,17" sheetId="9" r:id="rId8"/>
    <sheet name="ú18,19.20" sheetId="10" r:id="rId9"/>
    <sheet name="u21" sheetId="12" r:id="rId10"/>
  </sheets>
  <definedNames>
    <definedName name="solver_eng" localSheetId="2" hidden="1">1</definedName>
    <definedName name="solver_neg" localSheetId="2" hidden="1">1</definedName>
    <definedName name="solver_num" localSheetId="2" hidden="1">0</definedName>
    <definedName name="solver_opt" localSheetId="2" hidden="1">'MNŠ,hierarch.m.+rovnice'!$M$98</definedName>
    <definedName name="solver_typ" localSheetId="2" hidden="1">1</definedName>
    <definedName name="solver_val" localSheetId="2" hidden="1">0</definedName>
    <definedName name="solver_ver" localSheetId="2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12" l="1"/>
  <c r="C7" i="12"/>
  <c r="D7" i="12"/>
  <c r="E7" i="12"/>
  <c r="F7" i="12"/>
  <c r="G7" i="12"/>
  <c r="H7" i="12"/>
  <c r="I7" i="12"/>
  <c r="J7" i="12"/>
  <c r="K7" i="12"/>
  <c r="B8" i="12"/>
  <c r="C8" i="12"/>
  <c r="D8" i="12"/>
  <c r="E8" i="12"/>
  <c r="F8" i="12"/>
  <c r="G8" i="12"/>
  <c r="H8" i="12"/>
  <c r="I8" i="12"/>
  <c r="J8" i="12"/>
  <c r="K8" i="12"/>
  <c r="B9" i="12"/>
  <c r="C9" i="12"/>
  <c r="D9" i="12"/>
  <c r="E9" i="12"/>
  <c r="F9" i="12"/>
  <c r="G9" i="12"/>
  <c r="H9" i="12"/>
  <c r="I9" i="12"/>
  <c r="J9" i="12"/>
  <c r="K9" i="12"/>
  <c r="B10" i="12"/>
  <c r="C10" i="12"/>
  <c r="D10" i="12"/>
  <c r="E10" i="12"/>
  <c r="F10" i="12"/>
  <c r="G10" i="12"/>
  <c r="H10" i="12"/>
  <c r="I10" i="12"/>
  <c r="J10" i="12"/>
  <c r="K10" i="12"/>
  <c r="B11" i="12"/>
  <c r="C11" i="12"/>
  <c r="D11" i="12"/>
  <c r="E11" i="12"/>
  <c r="F11" i="12"/>
  <c r="G11" i="12"/>
  <c r="H11" i="12"/>
  <c r="I11" i="12"/>
  <c r="J11" i="12"/>
  <c r="K11" i="12"/>
  <c r="B12" i="12"/>
  <c r="C12" i="12"/>
  <c r="D12" i="12"/>
  <c r="E12" i="12"/>
  <c r="F12" i="12"/>
  <c r="G12" i="12"/>
  <c r="H12" i="12"/>
  <c r="I12" i="12"/>
  <c r="J12" i="12"/>
  <c r="K12" i="12"/>
  <c r="B13" i="12"/>
  <c r="C13" i="12"/>
  <c r="D13" i="12"/>
  <c r="E13" i="12"/>
  <c r="F13" i="12"/>
  <c r="G13" i="12"/>
  <c r="H13" i="12"/>
  <c r="I13" i="12"/>
  <c r="J13" i="12"/>
  <c r="K13" i="12"/>
  <c r="B14" i="12"/>
  <c r="C14" i="12"/>
  <c r="D14" i="12"/>
  <c r="E14" i="12"/>
  <c r="F14" i="12"/>
  <c r="G14" i="12"/>
  <c r="H14" i="12"/>
  <c r="I14" i="12"/>
  <c r="J14" i="12"/>
  <c r="K14" i="12"/>
  <c r="B15" i="12"/>
  <c r="C15" i="12"/>
  <c r="D15" i="12"/>
  <c r="E15" i="12"/>
  <c r="F15" i="12"/>
  <c r="G15" i="12"/>
  <c r="H15" i="12"/>
  <c r="I15" i="12"/>
  <c r="J15" i="12"/>
  <c r="K15" i="12"/>
  <c r="L13" i="10"/>
  <c r="P13" i="10" s="1"/>
  <c r="C15" i="10"/>
  <c r="G16" i="10"/>
  <c r="P12" i="10"/>
  <c r="G8" i="10"/>
  <c r="C12" i="10"/>
  <c r="D12" i="10"/>
  <c r="B13" i="10"/>
  <c r="C13" i="10"/>
  <c r="D13" i="10"/>
  <c r="I8" i="10"/>
  <c r="B6" i="10"/>
  <c r="C6" i="10"/>
  <c r="B7" i="10"/>
  <c r="C7" i="10"/>
  <c r="E41" i="9"/>
  <c r="D41" i="9"/>
  <c r="E40" i="9"/>
  <c r="D40" i="9"/>
  <c r="E39" i="9"/>
  <c r="F39" i="9" s="1"/>
  <c r="D39" i="9"/>
  <c r="H39" i="9"/>
  <c r="I39" i="9"/>
  <c r="J39" i="9"/>
  <c r="K39" i="9"/>
  <c r="H40" i="9"/>
  <c r="I40" i="9"/>
  <c r="J40" i="9"/>
  <c r="K40" i="9"/>
  <c r="H41" i="9"/>
  <c r="I41" i="9"/>
  <c r="J41" i="9"/>
  <c r="K41" i="9"/>
  <c r="H42" i="9"/>
  <c r="I42" i="9"/>
  <c r="J42" i="9"/>
  <c r="K42" i="9"/>
  <c r="H43" i="9"/>
  <c r="I43" i="9"/>
  <c r="J43" i="9"/>
  <c r="K43" i="9"/>
  <c r="H44" i="9"/>
  <c r="I44" i="9"/>
  <c r="J44" i="9"/>
  <c r="K44" i="9"/>
  <c r="H45" i="9"/>
  <c r="I45" i="9"/>
  <c r="J45" i="9"/>
  <c r="K45" i="9"/>
  <c r="H46" i="9"/>
  <c r="I46" i="9"/>
  <c r="J46" i="9"/>
  <c r="K46" i="9"/>
  <c r="H47" i="9"/>
  <c r="I47" i="9"/>
  <c r="J47" i="9"/>
  <c r="K47" i="9"/>
  <c r="H48" i="9"/>
  <c r="I48" i="9"/>
  <c r="J48" i="9"/>
  <c r="K48" i="9"/>
  <c r="H49" i="9"/>
  <c r="I49" i="9"/>
  <c r="J49" i="9"/>
  <c r="K49" i="9"/>
  <c r="H50" i="9"/>
  <c r="I50" i="9"/>
  <c r="J50" i="9"/>
  <c r="K50" i="9"/>
  <c r="H51" i="9"/>
  <c r="I51" i="9"/>
  <c r="J51" i="9"/>
  <c r="K51" i="9"/>
  <c r="H52" i="9"/>
  <c r="I52" i="9"/>
  <c r="J52" i="9"/>
  <c r="K52" i="9"/>
  <c r="H53" i="9"/>
  <c r="I53" i="9"/>
  <c r="J53" i="9"/>
  <c r="K53" i="9"/>
  <c r="H54" i="9"/>
  <c r="I54" i="9"/>
  <c r="J54" i="9"/>
  <c r="K54" i="9"/>
  <c r="H55" i="9"/>
  <c r="I55" i="9"/>
  <c r="J55" i="9"/>
  <c r="K55" i="9"/>
  <c r="L77" i="8"/>
  <c r="L73" i="8"/>
  <c r="L37" i="8"/>
  <c r="L35" i="8"/>
  <c r="C12" i="8"/>
  <c r="C56" i="6"/>
  <c r="C55" i="6"/>
  <c r="C54" i="6"/>
  <c r="C53" i="6"/>
  <c r="C52" i="6"/>
  <c r="C46" i="6"/>
  <c r="E45" i="6"/>
  <c r="C45" i="6"/>
  <c r="I43" i="6"/>
  <c r="H43" i="6"/>
  <c r="H29" i="6"/>
  <c r="H31" i="6"/>
  <c r="H33" i="6"/>
  <c r="H35" i="6"/>
  <c r="H37" i="6"/>
  <c r="H39" i="6"/>
  <c r="H41" i="6"/>
  <c r="H27" i="6"/>
  <c r="C26" i="6"/>
  <c r="D26" i="6"/>
  <c r="E26" i="6"/>
  <c r="F26" i="6"/>
  <c r="G26" i="6"/>
  <c r="C27" i="6"/>
  <c r="D27" i="6"/>
  <c r="E27" i="6"/>
  <c r="F27" i="6"/>
  <c r="G27" i="6"/>
  <c r="C28" i="6"/>
  <c r="D28" i="6"/>
  <c r="E28" i="6"/>
  <c r="F28" i="6"/>
  <c r="C29" i="6"/>
  <c r="D29" i="6"/>
  <c r="E29" i="6"/>
  <c r="F29" i="6"/>
  <c r="G29" i="6"/>
  <c r="C30" i="6"/>
  <c r="D30" i="6"/>
  <c r="E30" i="6"/>
  <c r="F30" i="6"/>
  <c r="C31" i="6"/>
  <c r="D31" i="6"/>
  <c r="E31" i="6"/>
  <c r="F31" i="6"/>
  <c r="G31" i="6"/>
  <c r="C32" i="6"/>
  <c r="D32" i="6"/>
  <c r="E32" i="6"/>
  <c r="F32" i="6"/>
  <c r="C33" i="6"/>
  <c r="D33" i="6"/>
  <c r="E33" i="6"/>
  <c r="F33" i="6"/>
  <c r="G33" i="6"/>
  <c r="C34" i="6"/>
  <c r="D34" i="6"/>
  <c r="E34" i="6"/>
  <c r="F34" i="6"/>
  <c r="G34" i="6"/>
  <c r="C35" i="6"/>
  <c r="D35" i="6"/>
  <c r="E35" i="6"/>
  <c r="F35" i="6"/>
  <c r="G35" i="6"/>
  <c r="C36" i="6"/>
  <c r="D36" i="6"/>
  <c r="E36" i="6"/>
  <c r="F36" i="6"/>
  <c r="C37" i="6"/>
  <c r="D37" i="6"/>
  <c r="E37" i="6"/>
  <c r="F37" i="6"/>
  <c r="G37" i="6"/>
  <c r="C38" i="6"/>
  <c r="D38" i="6"/>
  <c r="E38" i="6"/>
  <c r="F38" i="6"/>
  <c r="C39" i="6"/>
  <c r="D39" i="6"/>
  <c r="E39" i="6"/>
  <c r="F39" i="6"/>
  <c r="G39" i="6"/>
  <c r="C40" i="6"/>
  <c r="D40" i="6"/>
  <c r="E40" i="6"/>
  <c r="F40" i="6"/>
  <c r="C41" i="6"/>
  <c r="D41" i="6"/>
  <c r="E41" i="6"/>
  <c r="F41" i="6"/>
  <c r="G41" i="6"/>
  <c r="C42" i="6"/>
  <c r="D42" i="6"/>
  <c r="E42" i="6"/>
  <c r="F42" i="6"/>
  <c r="B20" i="6"/>
  <c r="C21" i="6"/>
  <c r="D21" i="6"/>
  <c r="E21" i="6"/>
  <c r="F21" i="6"/>
  <c r="G21" i="6"/>
  <c r="B22" i="6"/>
  <c r="C22" i="6"/>
  <c r="D22" i="6"/>
  <c r="E22" i="6"/>
  <c r="F22" i="6"/>
  <c r="G22" i="6"/>
  <c r="B23" i="6"/>
  <c r="C23" i="6"/>
  <c r="D23" i="6"/>
  <c r="E23" i="6"/>
  <c r="F23" i="6"/>
  <c r="G23" i="6"/>
  <c r="B24" i="6"/>
  <c r="C24" i="6"/>
  <c r="D24" i="6"/>
  <c r="E24" i="6"/>
  <c r="F24" i="6"/>
  <c r="G24" i="6"/>
  <c r="C10" i="6"/>
  <c r="B3" i="6"/>
  <c r="C4" i="6"/>
  <c r="D4" i="6"/>
  <c r="E4" i="6"/>
  <c r="F4" i="6"/>
  <c r="G4" i="6"/>
  <c r="B5" i="6"/>
  <c r="C5" i="6"/>
  <c r="D5" i="6"/>
  <c r="E5" i="6"/>
  <c r="F5" i="6"/>
  <c r="G5" i="6"/>
  <c r="B6" i="6"/>
  <c r="C6" i="6"/>
  <c r="D6" i="6"/>
  <c r="E6" i="6"/>
  <c r="F6" i="6"/>
  <c r="G6" i="6"/>
  <c r="B7" i="6"/>
  <c r="C7" i="6"/>
  <c r="D7" i="6"/>
  <c r="E7" i="6"/>
  <c r="F7" i="6"/>
  <c r="G7" i="6"/>
  <c r="B20" i="5"/>
  <c r="C20" i="5"/>
  <c r="B2" i="5"/>
  <c r="B3" i="5"/>
  <c r="C3" i="5"/>
  <c r="B4" i="5"/>
  <c r="C4" i="5"/>
  <c r="B5" i="5"/>
  <c r="C5" i="5"/>
  <c r="B6" i="5"/>
  <c r="C6" i="5"/>
  <c r="B7" i="5"/>
  <c r="C7" i="5"/>
  <c r="G202" i="3"/>
  <c r="K201" i="3"/>
  <c r="I200" i="3"/>
  <c r="G199" i="3"/>
  <c r="I199" i="3"/>
  <c r="B194" i="3"/>
  <c r="C194" i="3"/>
  <c r="B195" i="3"/>
  <c r="C195" i="3"/>
  <c r="AM20" i="2"/>
  <c r="AK24" i="2"/>
  <c r="AM30" i="2"/>
  <c r="AK33" i="2"/>
  <c r="AE20" i="2"/>
  <c r="AF30" i="2"/>
  <c r="AC24" i="2"/>
  <c r="AC33" i="2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12" i="1"/>
  <c r="F41" i="9" l="1"/>
  <c r="F40" i="9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6" i="3"/>
  <c r="C23" i="3" s="1" a="1"/>
  <c r="N7" i="2"/>
  <c r="K8" i="3" s="1"/>
  <c r="N14" i="2"/>
  <c r="K19" i="3" s="1"/>
  <c r="B3" i="2"/>
  <c r="C3" i="2"/>
  <c r="D3" i="2"/>
  <c r="B4" i="2"/>
  <c r="C4" i="2"/>
  <c r="D4" i="2"/>
  <c r="B5" i="2"/>
  <c r="C5" i="2"/>
  <c r="D5" i="2"/>
  <c r="E5" i="2"/>
  <c r="B6" i="2"/>
  <c r="C6" i="2"/>
  <c r="D6" i="2"/>
  <c r="E6" i="2"/>
  <c r="B7" i="2"/>
  <c r="C7" i="2"/>
  <c r="D7" i="2"/>
  <c r="B8" i="2"/>
  <c r="C8" i="2"/>
  <c r="D8" i="2"/>
  <c r="E8" i="2"/>
  <c r="B9" i="2"/>
  <c r="C9" i="2"/>
  <c r="D9" i="2"/>
  <c r="E9" i="2"/>
  <c r="B10" i="2"/>
  <c r="C10" i="2"/>
  <c r="D10" i="2"/>
  <c r="E10" i="2"/>
  <c r="B11" i="2"/>
  <c r="C11" i="2"/>
  <c r="D11" i="2"/>
  <c r="B12" i="2"/>
  <c r="C12" i="2"/>
  <c r="D12" i="2"/>
  <c r="B13" i="2"/>
  <c r="C13" i="2"/>
  <c r="D13" i="2"/>
  <c r="E13" i="2"/>
  <c r="B14" i="2"/>
  <c r="C14" i="2"/>
  <c r="D14" i="2"/>
  <c r="E14" i="2"/>
  <c r="P30" i="2" s="1"/>
  <c r="B15" i="2"/>
  <c r="C15" i="2"/>
  <c r="D15" i="2"/>
  <c r="B16" i="2"/>
  <c r="C16" i="2"/>
  <c r="D16" i="2"/>
  <c r="B17" i="2"/>
  <c r="C17" i="2"/>
  <c r="D17" i="2"/>
  <c r="B18" i="2"/>
  <c r="C18" i="2"/>
  <c r="D18" i="2"/>
  <c r="E18" i="2"/>
  <c r="E4" i="2"/>
  <c r="E7" i="2"/>
  <c r="AA28" i="2" s="1"/>
  <c r="E11" i="2"/>
  <c r="E12" i="2"/>
  <c r="E15" i="2"/>
  <c r="E16" i="2"/>
  <c r="E17" i="2"/>
  <c r="E3" i="2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12" i="1"/>
  <c r="N12" i="2" l="1"/>
  <c r="K21" i="3" s="1"/>
  <c r="P36" i="2"/>
  <c r="N16" i="2"/>
  <c r="K17" i="3" s="1"/>
  <c r="V29" i="2"/>
  <c r="I5" i="2"/>
  <c r="N11" i="2"/>
  <c r="K20" i="3" s="1"/>
  <c r="P35" i="2"/>
  <c r="N9" i="2"/>
  <c r="K6" i="3" s="1"/>
  <c r="AA22" i="2"/>
  <c r="N13" i="2"/>
  <c r="K18" i="3" s="1"/>
  <c r="P29" i="2"/>
  <c r="N10" i="2"/>
  <c r="K7" i="3" s="1"/>
  <c r="AA23" i="2"/>
  <c r="N18" i="2"/>
  <c r="K15" i="3" s="1"/>
  <c r="V23" i="2"/>
  <c r="N6" i="2"/>
  <c r="K11" i="3" s="1"/>
  <c r="U30" i="2"/>
  <c r="N4" i="2"/>
  <c r="K13" i="3" s="1"/>
  <c r="U36" i="2"/>
  <c r="N8" i="2"/>
  <c r="K9" i="3" s="1"/>
  <c r="AA29" i="2"/>
  <c r="N3" i="2"/>
  <c r="O3" i="2" s="1"/>
  <c r="U35" i="2"/>
  <c r="N17" i="2"/>
  <c r="K14" i="3" s="1"/>
  <c r="V22" i="2"/>
  <c r="N15" i="2"/>
  <c r="K16" i="3" s="1"/>
  <c r="V28" i="2"/>
  <c r="N5" i="2"/>
  <c r="K10" i="3" s="1"/>
  <c r="U29" i="2"/>
  <c r="I4" i="2"/>
  <c r="H5" i="2"/>
  <c r="M6" i="2" s="1"/>
  <c r="H4" i="2"/>
  <c r="L11" i="2" s="1"/>
  <c r="H3" i="2"/>
  <c r="C23" i="3"/>
  <c r="C32" i="3" a="1"/>
  <c r="O11" i="2"/>
  <c r="I3" i="2"/>
  <c r="K7" i="2" s="1"/>
  <c r="K17" i="2" l="1"/>
  <c r="K18" i="2"/>
  <c r="O15" i="2"/>
  <c r="K12" i="3"/>
  <c r="M32" i="3" a="1"/>
  <c r="M32" i="3" s="1"/>
  <c r="O9" i="2"/>
  <c r="K3" i="2"/>
  <c r="M18" i="2"/>
  <c r="M3" i="2"/>
  <c r="M9" i="2"/>
  <c r="L14" i="2"/>
  <c r="L5" i="2"/>
  <c r="M16" i="2"/>
  <c r="M8" i="2"/>
  <c r="M12" i="2"/>
  <c r="L10" i="2"/>
  <c r="L6" i="2"/>
  <c r="M14" i="2"/>
  <c r="L9" i="2"/>
  <c r="L12" i="2"/>
  <c r="L8" i="2"/>
  <c r="O17" i="2"/>
  <c r="L16" i="2"/>
  <c r="O5" i="2"/>
  <c r="L3" i="2"/>
  <c r="M13" i="2"/>
  <c r="M15" i="2"/>
  <c r="M5" i="2"/>
  <c r="M7" i="2"/>
  <c r="M17" i="2"/>
  <c r="M11" i="2"/>
  <c r="L4" i="2"/>
  <c r="O13" i="2"/>
  <c r="L17" i="2"/>
  <c r="L18" i="2"/>
  <c r="L13" i="2"/>
  <c r="L15" i="2"/>
  <c r="M4" i="2"/>
  <c r="M10" i="2"/>
  <c r="L7" i="2"/>
  <c r="O7" i="2"/>
  <c r="K4" i="2"/>
  <c r="K16" i="2"/>
  <c r="K8" i="2"/>
  <c r="K15" i="2"/>
  <c r="K5" i="2"/>
  <c r="K12" i="2"/>
  <c r="C32" i="3"/>
  <c r="K14" i="2"/>
  <c r="K9" i="2"/>
  <c r="K6" i="2"/>
  <c r="K11" i="2"/>
  <c r="K13" i="2"/>
  <c r="K10" i="2"/>
  <c r="R32" i="3" l="1" a="1"/>
  <c r="R32" i="3" s="1"/>
  <c r="R39" i="3"/>
  <c r="R38" i="3"/>
  <c r="R37" i="3"/>
  <c r="R36" i="3"/>
  <c r="R35" i="3"/>
  <c r="R34" i="3"/>
  <c r="R33" i="3"/>
  <c r="M39" i="3"/>
  <c r="M38" i="3"/>
  <c r="M37" i="3"/>
  <c r="M36" i="3"/>
  <c r="M35" i="3"/>
  <c r="M34" i="3"/>
  <c r="M33" i="3"/>
  <c r="J39" i="3"/>
  <c r="I39" i="3"/>
  <c r="H39" i="3"/>
  <c r="G39" i="3"/>
  <c r="F39" i="3"/>
  <c r="E39" i="3"/>
  <c r="D39" i="3"/>
  <c r="C39" i="3"/>
  <c r="J38" i="3"/>
  <c r="I38" i="3"/>
  <c r="H38" i="3"/>
  <c r="G38" i="3"/>
  <c r="F38" i="3"/>
  <c r="E38" i="3"/>
  <c r="D38" i="3"/>
  <c r="C38" i="3"/>
  <c r="J37" i="3"/>
  <c r="I37" i="3"/>
  <c r="H37" i="3"/>
  <c r="G37" i="3"/>
  <c r="F37" i="3"/>
  <c r="E37" i="3"/>
  <c r="D37" i="3"/>
  <c r="C37" i="3"/>
  <c r="J36" i="3"/>
  <c r="I36" i="3"/>
  <c r="H36" i="3"/>
  <c r="G36" i="3"/>
  <c r="F36" i="3"/>
  <c r="E36" i="3"/>
  <c r="D36" i="3"/>
  <c r="C36" i="3"/>
  <c r="J35" i="3"/>
  <c r="I35" i="3"/>
  <c r="H35" i="3"/>
  <c r="G35" i="3"/>
  <c r="F35" i="3"/>
  <c r="E35" i="3"/>
  <c r="D35" i="3"/>
  <c r="C35" i="3"/>
  <c r="J34" i="3"/>
  <c r="I34" i="3"/>
  <c r="H34" i="3"/>
  <c r="G34" i="3"/>
  <c r="F34" i="3"/>
  <c r="E34" i="3"/>
  <c r="D34" i="3"/>
  <c r="C34" i="3"/>
  <c r="J33" i="3"/>
  <c r="I33" i="3"/>
  <c r="H33" i="3"/>
  <c r="G33" i="3"/>
  <c r="F33" i="3"/>
  <c r="E33" i="3"/>
  <c r="D33" i="3"/>
  <c r="C33" i="3"/>
  <c r="J32" i="3"/>
  <c r="I32" i="3"/>
  <c r="H32" i="3"/>
  <c r="G32" i="3"/>
  <c r="F32" i="3"/>
  <c r="E32" i="3"/>
  <c r="D32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<sst xmlns="http://schemas.openxmlformats.org/spreadsheetml/2006/main" count="440" uniqueCount="195">
  <si>
    <t>Ecorr</t>
  </si>
  <si>
    <t>Icorr</t>
  </si>
  <si>
    <t>betac</t>
  </si>
  <si>
    <t>rcorr</t>
  </si>
  <si>
    <t>stav</t>
  </si>
  <si>
    <t>Mg20/25 y2</t>
  </si>
  <si>
    <t>Mg20/25 y1</t>
  </si>
  <si>
    <t>Mg20/75 y2</t>
  </si>
  <si>
    <t>Mg20/75 y1</t>
  </si>
  <si>
    <t>Mg60/25 y1</t>
  </si>
  <si>
    <t>Mg60/25 y2</t>
  </si>
  <si>
    <t>Mg60/75 y1</t>
  </si>
  <si>
    <t>Mg60/75 y2</t>
  </si>
  <si>
    <t>AZ20/25 y1</t>
  </si>
  <si>
    <t>AZ20/25 y2</t>
  </si>
  <si>
    <t>AZ20/75 y1</t>
  </si>
  <si>
    <t>AZ20/75 y2</t>
  </si>
  <si>
    <t>AZ60/25 y1</t>
  </si>
  <si>
    <t>AZ60/25 y2</t>
  </si>
  <si>
    <t>AZ60/75 y1</t>
  </si>
  <si>
    <t>AZ60/75 y2</t>
  </si>
  <si>
    <t>Mg</t>
  </si>
  <si>
    <t>99.99 (100% horčík)</t>
  </si>
  <si>
    <t>AZ91</t>
  </si>
  <si>
    <t>90% horčík</t>
  </si>
  <si>
    <t>Y</t>
  </si>
  <si>
    <t>x1[%]</t>
  </si>
  <si>
    <t>x2 [W]</t>
  </si>
  <si>
    <t>x3 [mm/s]</t>
  </si>
  <si>
    <t>AZ20/25 y1 = "zliatina AzMg91 (čírosť 89.99%) výkon laseru 20 W, rýchlosť 25% (=5 mm/s) y1= prvé meranie na danom stupni</t>
  </si>
  <si>
    <t>s</t>
  </si>
  <si>
    <t>λ</t>
  </si>
  <si>
    <t>t1</t>
  </si>
  <si>
    <t>t2</t>
  </si>
  <si>
    <t>t3</t>
  </si>
  <si>
    <t>Ȳ</t>
  </si>
  <si>
    <t>b1t1</t>
  </si>
  <si>
    <t>b2t2</t>
  </si>
  <si>
    <t>b3t3</t>
  </si>
  <si>
    <t>b0(Ȳ)</t>
  </si>
  <si>
    <r>
      <t>b</t>
    </r>
    <r>
      <rPr>
        <vertAlign val="subscript"/>
        <sz val="1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>=</t>
    </r>
  </si>
  <si>
    <r>
      <t>b</t>
    </r>
    <r>
      <rPr>
        <vertAlign val="subscript"/>
        <sz val="11"/>
        <rFont val="Calibri"/>
        <family val="2"/>
        <scheme val="minor"/>
      </rPr>
      <t>1</t>
    </r>
    <r>
      <rPr>
        <sz val="11"/>
        <rFont val="Calibri"/>
        <family val="2"/>
        <scheme val="minor"/>
      </rPr>
      <t>=</t>
    </r>
  </si>
  <si>
    <r>
      <t>b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=</t>
    </r>
  </si>
  <si>
    <r>
      <t>b</t>
    </r>
    <r>
      <rPr>
        <vertAlign val="sub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=</t>
    </r>
  </si>
  <si>
    <r>
      <t>b</t>
    </r>
    <r>
      <rPr>
        <vertAlign val="subscript"/>
        <sz val="11"/>
        <rFont val="Calibri"/>
        <family val="2"/>
        <scheme val="minor"/>
      </rPr>
      <t>12</t>
    </r>
    <r>
      <rPr>
        <sz val="11"/>
        <rFont val="Calibri"/>
        <family val="2"/>
        <scheme val="minor"/>
      </rPr>
      <t>=</t>
    </r>
  </si>
  <si>
    <r>
      <t>b</t>
    </r>
    <r>
      <rPr>
        <vertAlign val="subscript"/>
        <sz val="11"/>
        <rFont val="Calibri"/>
        <family val="2"/>
        <scheme val="minor"/>
      </rPr>
      <t>13</t>
    </r>
    <r>
      <rPr>
        <sz val="11"/>
        <rFont val="Calibri"/>
        <family val="2"/>
        <scheme val="minor"/>
      </rPr>
      <t>=</t>
    </r>
  </si>
  <si>
    <r>
      <t>b</t>
    </r>
    <r>
      <rPr>
        <vertAlign val="subscript"/>
        <sz val="11"/>
        <rFont val="Calibri"/>
        <family val="2"/>
        <scheme val="minor"/>
      </rPr>
      <t>23</t>
    </r>
    <r>
      <rPr>
        <sz val="11"/>
        <rFont val="Calibri"/>
        <family val="2"/>
        <scheme val="minor"/>
      </rPr>
      <t>=</t>
    </r>
  </si>
  <si>
    <r>
      <t>b</t>
    </r>
    <r>
      <rPr>
        <vertAlign val="subscript"/>
        <sz val="11"/>
        <rFont val="Calibri"/>
        <family val="2"/>
        <scheme val="minor"/>
      </rPr>
      <t>123</t>
    </r>
    <r>
      <rPr>
        <sz val="11"/>
        <rFont val="Calibri"/>
        <family val="2"/>
        <scheme val="minor"/>
      </rPr>
      <t>=</t>
    </r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</si>
  <si>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</si>
  <si>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</si>
  <si>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</si>
  <si>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</si>
  <si>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</si>
  <si>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</si>
  <si>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</si>
  <si>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</si>
  <si>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</si>
  <si>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</si>
  <si>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</si>
  <si>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</si>
  <si>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</si>
  <si>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</si>
  <si>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</si>
  <si>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</si>
  <si>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</si>
  <si>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</si>
  <si>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</si>
  <si>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</si>
  <si>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</si>
  <si>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</si>
  <si>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</si>
  <si>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</si>
  <si>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štatisticky nevýznamné</t>
  </si>
  <si>
    <t>štatisticky významné</t>
  </si>
  <si>
    <t>(b12)t1t2</t>
  </si>
  <si>
    <t>(b13)t1t3</t>
  </si>
  <si>
    <t>(b23)t2t3</t>
  </si>
  <si>
    <t>(b123)t1t2t3</t>
  </si>
  <si>
    <t>Y=betaA</t>
  </si>
  <si>
    <t>postupne vylučujeme faktory s najväčšou p-hodnotou (terazb13) pri zachovaní hierarchie</t>
  </si>
  <si>
    <t>Na hladine významnosti 0.05 možno vylúčiť vplyv výkonu a rýchlosti lasera a akékoľvek interakcie faktorov.</t>
  </si>
  <si>
    <t>fk=</t>
  </si>
  <si>
    <t>+</t>
  </si>
  <si>
    <t>*</t>
  </si>
  <si>
    <t>(x1-94.99)/5</t>
  </si>
  <si>
    <t xml:space="preserve">(x1-94.99) </t>
  </si>
  <si>
    <t>9.20875x1</t>
  </si>
  <si>
    <t>-</t>
  </si>
  <si>
    <t>vyjadruje mieru zhody pozorovnaých hodnôt s modelom</t>
  </si>
  <si>
    <t>Radj</t>
  </si>
  <si>
    <t>Tento ukazovateľ klesal, zrejme je to dôsledkom vyradenia najprv štatisticky významného člena t3, ktorý regresiou strácal na dôležitosti a nakoniec bol vyradený.</t>
  </si>
  <si>
    <t>vyjadruje priemernú chybu predickie v jednotkách meranej odozvy (betaA)</t>
  </si>
  <si>
    <t>určenie kritickej hodnoty</t>
  </si>
  <si>
    <t>Fcrit</t>
  </si>
  <si>
    <t>testovanie pomocou p-hodnoty</t>
  </si>
  <si>
    <t>grafické znázornenie</t>
  </si>
  <si>
    <t>Test Lack of Fit</t>
  </si>
  <si>
    <t>SSPE</t>
  </si>
  <si>
    <t>SSPEi (devsq)</t>
  </si>
  <si>
    <t>SSLF</t>
  </si>
  <si>
    <t>SSLF=</t>
  </si>
  <si>
    <t>SSresidual</t>
  </si>
  <si>
    <t>dfPE=</t>
  </si>
  <si>
    <t>dfLF=</t>
  </si>
  <si>
    <t>štvorce od SSLF/dfLF a SSPE/dfPE</t>
  </si>
  <si>
    <t>msPE=</t>
  </si>
  <si>
    <t>msLF=</t>
  </si>
  <si>
    <t>F0=</t>
  </si>
  <si>
    <t>(msLF/msPE)</t>
  </si>
  <si>
    <t>W=</t>
  </si>
  <si>
    <t>(kritická hodnota - f.inv(0.95,dfLF,dfPE)</t>
  </si>
  <si>
    <t>p-hodnota</t>
  </si>
  <si>
    <t xml:space="preserve">Je to potvrdenie jedného zo základných predpokladov pre „dobrý“ a štatisticky korektný regresný model. </t>
  </si>
  <si>
    <t>Na základe p-hodnoty (väčšia než 0.05) nezamietame hypotézu o normálnom rozdelení reziduí.</t>
  </si>
  <si>
    <t>df=</t>
  </si>
  <si>
    <t>tcrit</t>
  </si>
  <si>
    <t>t-value</t>
  </si>
  <si>
    <t>H0 nezamietame - faktor nemá štatisticky významný vplyv.</t>
  </si>
  <si>
    <t>interval spoľahlivosti:</t>
  </si>
  <si>
    <r>
      <t xml:space="preserve">Ak výsledný interval </t>
    </r>
    <r>
      <rPr>
        <sz val="11"/>
        <color rgb="FF303030"/>
        <rFont val="Calibri"/>
        <family val="2"/>
        <charset val="238"/>
        <scheme val="minor"/>
      </rPr>
      <t>neobsahuje nulu, faktor je štatisticky významný.</t>
    </r>
  </si>
  <si>
    <t>inter nulu obsahuje - nie je štatisticky významný.</t>
  </si>
  <si>
    <t>http://www.statdistributions.com/t?p=0.025&amp;df=13&amp;tail=2</t>
  </si>
  <si>
    <t>ft3</t>
  </si>
  <si>
    <t>pt3</t>
  </si>
  <si>
    <t>nezamietame H0</t>
  </si>
  <si>
    <t>df, faktor</t>
  </si>
  <si>
    <t>df, error</t>
  </si>
  <si>
    <t>fcrit</t>
  </si>
  <si>
    <t>http://www.statdistributions.com/f?p=0.05&amp;df1=1&amp;df2=13</t>
  </si>
  <si>
    <t>Na hladine významnosti 0.05 H0 nezamietame: Vyberaný faktor (rýchlosť lasera) nemá štatisticky významný vplyv na koróznu odolnosť.</t>
  </si>
  <si>
    <t>Na hladine významnosti 0.05 H0 nezamietame: dodatočnný príspevok vybraného faktora (rýchlosť lasera) nemá štatisticky významný vplyv na vysvetlenie variability koróznej odolnosti</t>
  </si>
  <si>
    <t>Tvalue</t>
  </si>
  <si>
    <t>Pvalue</t>
  </si>
  <si>
    <t>b123</t>
  </si>
  <si>
    <t>Ak je P≤α (teda ≤0,05), zamietate H0​.</t>
  </si>
  <si>
    <t>P-hodnota nie je menšia ako alfa, H0 nezamietame.</t>
  </si>
  <si>
    <t>Ak  interval spoľahlivosti neobsahuje nulu, zamietame H0​.</t>
  </si>
  <si>
    <t>Interval spoľahlivosti nulu obsahuje, H0 nezamietame.</t>
  </si>
  <si>
    <t>b123(f-val)</t>
  </si>
  <si>
    <t>testovacia štatistika</t>
  </si>
  <si>
    <t>t=sqrt(Fb123)</t>
  </si>
  <si>
    <t>Ft123</t>
  </si>
  <si>
    <t>H0 nezamietame.</t>
  </si>
  <si>
    <t>Na hladine významnosti 0.05 vybraná interakcia faktorov (zloženie, rýchlosť a výkon lasera) nemá štatisticky významný vplyv na koróznu odolnosť.</t>
  </si>
  <si>
    <t>Interpretácie:</t>
  </si>
  <si>
    <t>betaa[mV/dec.]</t>
  </si>
  <si>
    <t>Experiment sme realizovali na výskumnom centre UNIZA. Za realizáciu experimentu vďačím predovšetkým Ing. Halimovičovi, s ktorým sme pripravovali a merali vzorky, ale aj samotnému vedeniu výskumného centra, že mi to umožnili.
Merali sme koróznu odolnosť Mg a jeho zliatin, ktorú vo výsledkoch (tabuľka nižšie) máme vyjadrenú rôznymi formami. Pre účely tejto semestrálnej práce sme sa dohodli, že smerodajný pre nás bude stĺpec betaA (žltý) v [mV/dec.] milivoltoch za dekádu.
experiment 2^3 merané 2x na každom stupni
Vstupnými faktormi boli:
chemické zloženie vzorky (Mg 99,99%, alebo zliatina AzMg91 kde Mg tvoril 89,99%)
výkon laseru pri povrchovej úprave (20 alebo 60W)
rýchlosť posunu lasera pri povrchovej úprave (25 alebo 75% možností stroja = 5mm/s alebo 15mm/s)</t>
  </si>
  <si>
    <t>Výpočty:</t>
  </si>
  <si>
    <t>efA</t>
  </si>
  <si>
    <t>efB</t>
  </si>
  <si>
    <t>efC</t>
  </si>
  <si>
    <t>zloženie</t>
  </si>
  <si>
    <t>rýchlosť</t>
  </si>
  <si>
    <t>výkon</t>
  </si>
  <si>
    <t>y+</t>
  </si>
  <si>
    <t>y-</t>
  </si>
  <si>
    <t>A</t>
  </si>
  <si>
    <t>B</t>
  </si>
  <si>
    <t>C</t>
  </si>
  <si>
    <t>ef</t>
  </si>
  <si>
    <t>Z grafov vyplýva, že nedochádza k významným interakciám faktorov, úsečky totiž majú skôr tendenciu byť navzájom rovnobežné, než na seba kolmé.</t>
  </si>
  <si>
    <t>x1</t>
  </si>
  <si>
    <t>(z úlohy 5)</t>
  </si>
  <si>
    <t>zvolené zloženie:</t>
  </si>
  <si>
    <t>[mV/dec.]</t>
  </si>
  <si>
    <t>z úlohy "cplot"</t>
  </si>
  <si>
    <t>(z úlohy 4)</t>
  </si>
  <si>
    <t>fk(x1=92.99)</t>
  </si>
  <si>
    <t>t1=</t>
  </si>
  <si>
    <t>y(t1=-0.4)</t>
  </si>
  <si>
    <t>Výsledky sa zhodujú, tým pádom bol regresný model odhadnutý správne.</t>
  </si>
  <si>
    <t>x1=</t>
  </si>
  <si>
    <t>fk(x1=98.99)</t>
  </si>
  <si>
    <t>t(t1=0.8)</t>
  </si>
  <si>
    <t>už nebolo možné vykonať.</t>
  </si>
  <si>
    <t>hľadáme najnižšiu možnú hodnotu betaA v [mV/dec.], v minitabe teda volíme minimalizačnú optimalizačnú funkciu.</t>
  </si>
  <si>
    <t>Optimálnu hodnotu z hľadiska matematického modelu dosiahneme pri parametroch:</t>
  </si>
  <si>
    <t>89.99% Mg (resp. Použitie zlúčeniny AzMg91)</t>
  </si>
  <si>
    <t>15mm/s</t>
  </si>
  <si>
    <t>resp. 75% kapacity stroja.</t>
  </si>
  <si>
    <t>20W</t>
  </si>
  <si>
    <t>Prekvapivým parametrom je rýchlosť, ktorej vyššie hodnoty majú podľa main effect plotu
zhoršovať koróznu odolnosť (zvyšovať hodnoty betaA), pričom my hľadáme minimum.</t>
  </si>
  <si>
    <t>Výsledky ohľadom regresných koeficientov a p-hodnôt sú totožné.</t>
  </si>
  <si>
    <t>porovnanie regresných koeficientov a p-hodnôt</t>
  </si>
  <si>
    <t>Minitab poskytuje obšírnejšiu charakteristiku v rámci ANOVA a taktiež prechádza hneď aj na test Lack of Fit. V minitabe môže byť náročnejšie porozumieť výsledkom, ktoré človek sám nepočítal. Má menšiu šancu všimnúť sichyby pri zadávaní údajov, pretože s nimi už ďalej prakticky nepracuje.
Minitab taktiež priamo poskytuje niektoré údaje, ktoré bežne excel neposkytne - napríklad prediktívny koeficient determinácie, alebo VIF na vzájomné závislosti faktorov.
Rozdiel je taktiež v spôsobe, akým sa dopracujeme k regresnej funkcii. Mininitab automaticky vylúči štatisticky nevýznamné faktory, zatiaľ čo v exceli je potrebné niekoľko-krát spúšťať regresnú analýzu a postupne vylučovať členy, ktoré sú najmenej štatisticky významné, až kým nezoastnú len štatisticky významné členy.
Minitab poskytuje možnosť hľadať optimum, zatiaľ čo v exceli k tomu musí byť dostupný doplnok.</t>
  </si>
  <si>
    <t>http://www.statdistributions.com/f?p=0.05&amp;df1=1&amp;df2=14</t>
  </si>
  <si>
    <t>foto:</t>
  </si>
  <si>
    <t xml:space="preserve">rozhranie nastavovania laseru </t>
  </si>
  <si>
    <t>konkrétny príklad nastavenia (výkon 20W, rýchlosť 15mm/s =75% kapacity stroja)</t>
  </si>
  <si>
    <t>laserovanie vzoriek</t>
  </si>
  <si>
    <t>chystanie strojov na meranie koróznej odolnosti</t>
  </si>
  <si>
    <t>detail vzorky pri meraní koróznej odolnosti</t>
  </si>
  <si>
    <t>priebeh jedného merania</t>
  </si>
  <si>
    <t>detail vzorky po meraní</t>
  </si>
  <si>
    <t>vzorky po meraní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</si>
</sst>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rgb="FF303030"/>
      <name val="Calibri"/>
      <family val="2"/>
      <charset val="238"/>
      <scheme val="minor"/>
    </font>
    <font>
      <sz val="11"/>
      <color rgb="FF30303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3" borderId="0" xfId="0" applyFill="1"/>
    <xf numFmtId="0" fontId="0" fillId="0" borderId="17" xfId="0" applyBorder="1"/>
    <xf numFmtId="0" fontId="0" fillId="0" borderId="18" xfId="0" applyBorder="1"/>
    <xf numFmtId="0" fontId="0" fillId="3" borderId="19" xfId="0" applyFill="1" applyBorder="1"/>
    <xf numFmtId="0" fontId="0" fillId="0" borderId="19" xfId="0" applyBorder="1"/>
    <xf numFmtId="0" fontId="0" fillId="0" borderId="20" xfId="0" applyBorder="1"/>
    <xf numFmtId="0" fontId="3" fillId="0" borderId="0" xfId="0" applyFont="1" applyAlignment="1">
      <alignment horizontal="right"/>
    </xf>
    <xf numFmtId="0" fontId="0" fillId="4" borderId="0" xfId="0" applyFill="1"/>
    <xf numFmtId="0" fontId="5" fillId="0" borderId="21" xfId="0" applyFont="1" applyBorder="1" applyAlignment="1">
      <alignment horizontal="center"/>
    </xf>
    <xf numFmtId="0" fontId="5" fillId="0" borderId="21" xfId="0" applyFont="1" applyBorder="1" applyAlignment="1">
      <alignment horizontal="centerContinuous"/>
    </xf>
    <xf numFmtId="0" fontId="0" fillId="4" borderId="19" xfId="0" applyFill="1" applyBorder="1"/>
    <xf numFmtId="0" fontId="6" fillId="5" borderId="0" xfId="0" applyFont="1" applyFill="1"/>
    <xf numFmtId="0" fontId="0" fillId="6" borderId="19" xfId="0" applyFill="1" applyBorder="1"/>
    <xf numFmtId="0" fontId="0" fillId="2" borderId="19" xfId="0" applyFill="1" applyBorder="1"/>
    <xf numFmtId="0" fontId="7" fillId="0" borderId="0" xfId="0" applyFont="1"/>
    <xf numFmtId="0" fontId="8" fillId="0" borderId="0" xfId="0" applyFont="1"/>
    <xf numFmtId="0" fontId="0" fillId="0" borderId="0" xfId="0" applyAlignment="1">
      <alignment horizontal="center" vertical="center"/>
    </xf>
    <xf numFmtId="0" fontId="10" fillId="0" borderId="0" xfId="0" applyFont="1"/>
    <xf numFmtId="0" fontId="0" fillId="0" borderId="0" xfId="0" applyAlignment="1">
      <alignment horizontal="right"/>
    </xf>
    <xf numFmtId="9" fontId="0" fillId="0" borderId="0" xfId="0" applyNumberFormat="1" applyAlignment="1">
      <alignment horizontal="right"/>
    </xf>
    <xf numFmtId="9" fontId="0" fillId="2" borderId="0" xfId="0" applyNumberFormat="1" applyFill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9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left" vertical="center" wrapText="1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5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ustomXml" Target="../ink/ink1.xml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ustomXml" Target="../ink/ink4.xml"/><Relationship Id="rId3" Type="http://schemas.openxmlformats.org/officeDocument/2006/relationships/image" Target="../media/image21.png"/><Relationship Id="rId7" Type="http://schemas.openxmlformats.org/officeDocument/2006/relationships/image" Target="../media/image16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customXml" Target="../ink/ink3.xml"/><Relationship Id="rId11" Type="http://schemas.openxmlformats.org/officeDocument/2006/relationships/image" Target="../media/image180.png"/><Relationship Id="rId5" Type="http://schemas.openxmlformats.org/officeDocument/2006/relationships/image" Target="../media/image150.png"/><Relationship Id="rId10" Type="http://schemas.openxmlformats.org/officeDocument/2006/relationships/customXml" Target="../ink/ink5.xml"/><Relationship Id="rId4" Type="http://schemas.openxmlformats.org/officeDocument/2006/relationships/customXml" Target="../ink/ink2.xml"/><Relationship Id="rId9" Type="http://schemas.openxmlformats.org/officeDocument/2006/relationships/image" Target="../media/image17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ustomXml" Target="../ink/ink7.xml"/><Relationship Id="rId13" Type="http://schemas.openxmlformats.org/officeDocument/2006/relationships/customXml" Target="../ink/ink8.xml"/><Relationship Id="rId18" Type="http://schemas.openxmlformats.org/officeDocument/2006/relationships/image" Target="../media/image35.png"/><Relationship Id="rId26" Type="http://schemas.openxmlformats.org/officeDocument/2006/relationships/image" Target="../media/image41.png"/><Relationship Id="rId3" Type="http://schemas.openxmlformats.org/officeDocument/2006/relationships/image" Target="../media/image28.png"/><Relationship Id="rId21" Type="http://schemas.openxmlformats.org/officeDocument/2006/relationships/image" Target="../media/image37.png"/><Relationship Id="rId7" Type="http://schemas.openxmlformats.org/officeDocument/2006/relationships/image" Target="../media/image280.png"/><Relationship Id="rId12" Type="http://schemas.openxmlformats.org/officeDocument/2006/relationships/image" Target="../media/image33.png"/><Relationship Id="rId17" Type="http://schemas.openxmlformats.org/officeDocument/2006/relationships/customXml" Target="../ink/ink10.xml"/><Relationship Id="rId25" Type="http://schemas.openxmlformats.org/officeDocument/2006/relationships/customXml" Target="../ink/ink12.xml"/><Relationship Id="rId2" Type="http://schemas.openxmlformats.org/officeDocument/2006/relationships/image" Target="../media/image27.png"/><Relationship Id="rId16" Type="http://schemas.openxmlformats.org/officeDocument/2006/relationships/image" Target="../media/image34.png"/><Relationship Id="rId20" Type="http://schemas.openxmlformats.org/officeDocument/2006/relationships/customXml" Target="../ink/ink11.xml"/><Relationship Id="rId29" Type="http://schemas.openxmlformats.org/officeDocument/2006/relationships/customXml" Target="../ink/ink14.xml"/><Relationship Id="rId1" Type="http://schemas.openxmlformats.org/officeDocument/2006/relationships/image" Target="../media/image26.png"/><Relationship Id="rId6" Type="http://schemas.openxmlformats.org/officeDocument/2006/relationships/customXml" Target="../ink/ink6.xml"/><Relationship Id="rId11" Type="http://schemas.openxmlformats.org/officeDocument/2006/relationships/image" Target="../media/image32.png"/><Relationship Id="rId24" Type="http://schemas.openxmlformats.org/officeDocument/2006/relationships/image" Target="../media/image40.png"/><Relationship Id="rId32" Type="http://schemas.openxmlformats.org/officeDocument/2006/relationships/image" Target="../media/image44.png"/><Relationship Id="rId5" Type="http://schemas.openxmlformats.org/officeDocument/2006/relationships/image" Target="../media/image30.png"/><Relationship Id="rId15" Type="http://schemas.openxmlformats.org/officeDocument/2006/relationships/customXml" Target="../ink/ink9.xml"/><Relationship Id="rId23" Type="http://schemas.openxmlformats.org/officeDocument/2006/relationships/image" Target="../media/image39.png"/><Relationship Id="rId28" Type="http://schemas.openxmlformats.org/officeDocument/2006/relationships/image" Target="../media/image42.png"/><Relationship Id="rId10" Type="http://schemas.openxmlformats.org/officeDocument/2006/relationships/image" Target="../media/image31.png"/><Relationship Id="rId19" Type="http://schemas.openxmlformats.org/officeDocument/2006/relationships/image" Target="../media/image36.png"/><Relationship Id="rId31" Type="http://schemas.openxmlformats.org/officeDocument/2006/relationships/customXml" Target="../ink/ink15.xml"/><Relationship Id="rId4" Type="http://schemas.openxmlformats.org/officeDocument/2006/relationships/image" Target="../media/image29.png"/><Relationship Id="rId9" Type="http://schemas.openxmlformats.org/officeDocument/2006/relationships/image" Target="../media/image290.png"/><Relationship Id="rId14" Type="http://schemas.openxmlformats.org/officeDocument/2006/relationships/image" Target="../media/image330.png"/><Relationship Id="rId22" Type="http://schemas.openxmlformats.org/officeDocument/2006/relationships/image" Target="../media/image38.png"/><Relationship Id="rId27" Type="http://schemas.openxmlformats.org/officeDocument/2006/relationships/customXml" Target="../ink/ink13.xml"/><Relationship Id="rId30" Type="http://schemas.openxmlformats.org/officeDocument/2006/relationships/image" Target="../media/image4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45.png"/><Relationship Id="rId4" Type="http://schemas.openxmlformats.org/officeDocument/2006/relationships/image" Target="../media/image4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7" Type="http://schemas.openxmlformats.org/officeDocument/2006/relationships/image" Target="../media/image55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5" Type="http://schemas.openxmlformats.org/officeDocument/2006/relationships/image" Target="../media/image53.png"/><Relationship Id="rId4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304801</xdr:colOff>
      <xdr:row>0</xdr:row>
      <xdr:rowOff>297180</xdr:rowOff>
    </xdr:from>
    <xdr:to>
      <xdr:col>10</xdr:col>
      <xdr:colOff>251461</xdr:colOff>
      <xdr:row>0</xdr:row>
      <xdr:rowOff>2043429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827E4E-8695-EBCB-78EA-E87843411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1" y="297180"/>
          <a:ext cx="6690360" cy="1746249"/>
        </a:xfrm>
        <a:prstGeom prst="rect">
          <a:avLst/>
        </a:prstGeom>
      </xdr:spPr>
    </xdr:pic>
    <xdr:clientData/>
  </xdr:twoCellAnchor>
  <xdr:twoCellAnchor editAs="oneCell">
    <xdr:from>
      <xdr:col>0</xdr:col>
      <xdr:colOff>603390</xdr:colOff>
      <xdr:row>143</xdr:row>
      <xdr:rowOff>30480</xdr:rowOff>
    </xdr:from>
    <xdr:to>
      <xdr:col>8</xdr:col>
      <xdr:colOff>563934</xdr:colOff>
      <xdr:row>178</xdr:row>
      <xdr:rowOff>7620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9A26A9-1B95-1BE1-65B9-099B48009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65" r="37524"/>
        <a:stretch>
          <a:fillRect/>
        </a:stretch>
      </xdr:blipFill>
      <xdr:spPr>
        <a:xfrm>
          <a:off x="603390" y="28270200"/>
          <a:ext cx="6094644" cy="6377940"/>
        </a:xfrm>
        <a:prstGeom prst="rect">
          <a:avLst/>
        </a:prstGeom>
      </xdr:spPr>
    </xdr:pic>
    <xdr:clientData/>
  </xdr:twoCellAnchor>
  <xdr:twoCellAnchor editAs="oneCell">
    <xdr:from>
      <xdr:col>9</xdr:col>
      <xdr:colOff>279666</xdr:colOff>
      <xdr:row>143</xdr:row>
      <xdr:rowOff>99060</xdr:rowOff>
    </xdr:from>
    <xdr:to>
      <xdr:col>17</xdr:col>
      <xdr:colOff>460020</xdr:colOff>
      <xdr:row>173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AF7C663-E95A-354B-AD52-A86B6D2D6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72"/>
        <a:stretch>
          <a:fillRect/>
        </a:stretch>
      </xdr:blipFill>
      <xdr:spPr>
        <a:xfrm>
          <a:off x="7023366" y="28338780"/>
          <a:ext cx="5849634" cy="5402580"/>
        </a:xfrm>
        <a:prstGeom prst="rect">
          <a:avLst/>
        </a:prstGeom>
      </xdr:spPr>
    </xdr:pic>
    <xdr:clientData/>
  </xdr:twoCellAnchor>
  <xdr:twoCellAnchor editAs="oneCell">
    <xdr:from>
      <xdr:col>0</xdr:col>
      <xdr:colOff>164250</xdr:colOff>
      <xdr:row>33</xdr:row>
      <xdr:rowOff>83820</xdr:rowOff>
    </xdr:from>
    <xdr:to>
      <xdr:col>8</xdr:col>
      <xdr:colOff>494130</xdr:colOff>
      <xdr:row>63</xdr:row>
      <xdr:rowOff>23280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A8B68E5-1577-8847-8B76-76CD73E7E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045"/>
        <a:stretch>
          <a:fillRect/>
        </a:stretch>
      </xdr:blipFill>
      <xdr:spPr>
        <a:xfrm>
          <a:off x="164250" y="8206740"/>
          <a:ext cx="6463980" cy="5425860"/>
        </a:xfrm>
        <a:prstGeom prst="rect">
          <a:avLst/>
        </a:prstGeom>
      </xdr:spPr>
    </xdr:pic>
    <xdr:clientData/>
  </xdr:twoCellAnchor>
  <xdr:twoCellAnchor editAs="oneCell">
    <xdr:from>
      <xdr:col>0</xdr:col>
      <xdr:colOff>586740</xdr:colOff>
      <xdr:row>67</xdr:row>
      <xdr:rowOff>175259</xdr:rowOff>
    </xdr:from>
    <xdr:to>
      <xdr:col>8</xdr:col>
      <xdr:colOff>441960</xdr:colOff>
      <xdr:row>96</xdr:row>
      <xdr:rowOff>180859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C7EA4CF-BC18-DE8E-5110-0D280254D9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21" b="27391"/>
        <a:stretch>
          <a:fillRect/>
        </a:stretch>
      </xdr:blipFill>
      <xdr:spPr>
        <a:xfrm>
          <a:off x="586740" y="14516099"/>
          <a:ext cx="5989320" cy="5309120"/>
        </a:xfrm>
        <a:prstGeom prst="rect">
          <a:avLst/>
        </a:prstGeom>
      </xdr:spPr>
    </xdr:pic>
    <xdr:clientData/>
  </xdr:twoCellAnchor>
  <xdr:twoCellAnchor editAs="oneCell">
    <xdr:from>
      <xdr:col>9</xdr:col>
      <xdr:colOff>52038</xdr:colOff>
      <xdr:row>68</xdr:row>
      <xdr:rowOff>7620</xdr:rowOff>
    </xdr:from>
    <xdr:to>
      <xdr:col>18</xdr:col>
      <xdr:colOff>125159</xdr:colOff>
      <xdr:row>94</xdr:row>
      <xdr:rowOff>26100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BF28F7F-1B4E-3D68-4974-5C34CEF88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5738" y="14531340"/>
          <a:ext cx="6352001" cy="4773360"/>
        </a:xfrm>
        <a:prstGeom prst="rect">
          <a:avLst/>
        </a:prstGeom>
      </xdr:spPr>
    </xdr:pic>
    <xdr:clientData/>
  </xdr:twoCellAnchor>
  <xdr:twoCellAnchor editAs="oneCell">
    <xdr:from>
      <xdr:col>1</xdr:col>
      <xdr:colOff>416130</xdr:colOff>
      <xdr:row>102</xdr:row>
      <xdr:rowOff>162237</xdr:rowOff>
    </xdr:from>
    <xdr:to>
      <xdr:col>7</xdr:col>
      <xdr:colOff>289560</xdr:colOff>
      <xdr:row>137</xdr:row>
      <xdr:rowOff>147090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31297E5-7927-1C95-0202-3C1CDBEE5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30" y="20903877"/>
          <a:ext cx="4788330" cy="6385653"/>
        </a:xfrm>
        <a:prstGeom prst="rect">
          <a:avLst/>
        </a:prstGeom>
      </xdr:spPr>
    </xdr:pic>
    <xdr:clientData/>
  </xdr:twoCellAnchor>
  <xdr:twoCellAnchor editAs="oneCell">
    <xdr:from>
      <xdr:col>9</xdr:col>
      <xdr:colOff>36540</xdr:colOff>
      <xdr:row>33</xdr:row>
      <xdr:rowOff>106680</xdr:rowOff>
    </xdr:from>
    <xdr:to>
      <xdr:col>18</xdr:col>
      <xdr:colOff>144780</xdr:colOff>
      <xdr:row>62</xdr:row>
      <xdr:rowOff>142198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E83ACAE-C90C-E212-B03A-F6AE7281B1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394"/>
        <a:stretch>
          <a:fillRect/>
        </a:stretch>
      </xdr:blipFill>
      <xdr:spPr>
        <a:xfrm>
          <a:off x="6780240" y="8229600"/>
          <a:ext cx="6387120" cy="5339038"/>
        </a:xfrm>
        <a:prstGeom prst="rect">
          <a:avLst/>
        </a:prstGeom>
      </xdr:spPr>
    </xdr:pic>
    <xdr:clientData/>
  </xdr:twoCellAnchor>
  <xdr:twoCellAnchor>
    <xdr:from>
      <xdr:col>3</xdr:col>
      <xdr:colOff>22860</xdr:colOff>
      <xdr:row>123</xdr:row>
      <xdr:rowOff>22860</xdr:rowOff>
    </xdr:from>
    <xdr:to>
      <xdr:col>3</xdr:col>
      <xdr:colOff>525780</xdr:colOff>
      <xdr:row>129</xdr:row>
      <xdr:rowOff>106680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E335648A-C517-AE3A-58A4-4BC9D7D790A1}"/>
            </a:ext>
          </a:extLst>
        </xdr:cNvPr>
        <xdr:cNvSpPr/>
      </xdr:nvSpPr>
      <xdr:spPr>
        <a:xfrm>
          <a:off x="2712720" y="24604980"/>
          <a:ext cx="502920" cy="118110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9</xdr:col>
      <xdr:colOff>83820</xdr:colOff>
      <xdr:row>99</xdr:row>
      <xdr:rowOff>38100</xdr:rowOff>
    </xdr:from>
    <xdr:to>
      <xdr:col>16</xdr:col>
      <xdr:colOff>139065</xdr:colOff>
      <xdr:row>136</xdr:row>
      <xdr:rowOff>91440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E2625D2-1369-624A-552D-AE43BAFA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7520" y="20231100"/>
          <a:ext cx="5114925" cy="68199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388620</xdr:colOff>
      <xdr:row>0</xdr:row>
      <xdr:rowOff>99060</xdr:rowOff>
    </xdr:from>
    <xdr:to>
      <xdr:col>10</xdr:col>
      <xdr:colOff>279191</xdr:colOff>
      <xdr:row>2</xdr:row>
      <xdr:rowOff>142932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2ED301-4177-DE22-F3EC-FF20EFC62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620" y="99060"/>
          <a:ext cx="7602011" cy="409632"/>
        </a:xfrm>
        <a:prstGeom prst="rect">
          <a:avLst/>
        </a:prstGeom>
      </xdr:spPr>
    </xdr:pic>
    <xdr:clientData/>
  </xdr:twoCellAnchor>
  <xdr:twoCellAnchor editAs="oneCell">
    <xdr:from>
      <xdr:col>11</xdr:col>
      <xdr:colOff>181286</xdr:colOff>
      <xdr:row>1</xdr:row>
      <xdr:rowOff>114301</xdr:rowOff>
    </xdr:from>
    <xdr:to>
      <xdr:col>20</xdr:col>
      <xdr:colOff>182879</xdr:colOff>
      <xdr:row>15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0DA671-DC66-48F5-BA97-458F4316F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5686" y="297181"/>
          <a:ext cx="5487993" cy="247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68580</xdr:rowOff>
    </xdr:from>
    <xdr:to>
      <xdr:col>14</xdr:col>
      <xdr:colOff>601980</xdr:colOff>
      <xdr:row>0</xdr:row>
      <xdr:rowOff>615373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91F9C-5B7C-B37A-D2DD-EB9BB814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68580"/>
          <a:ext cx="7894320" cy="546793"/>
        </a:xfrm>
        <a:prstGeom prst="rect">
          <a:avLst/>
        </a:prstGeom>
      </xdr:spPr>
    </xdr:pic>
    <xdr:clientData/>
  </xdr:twoCellAnchor>
  <xdr:twoCellAnchor>
    <xdr:from>
      <xdr:col>15</xdr:col>
      <xdr:colOff>243840</xdr:colOff>
      <xdr:row>36</xdr:row>
      <xdr:rowOff>175260</xdr:rowOff>
    </xdr:from>
    <xdr:to>
      <xdr:col>20</xdr:col>
      <xdr:colOff>45720</xdr:colOff>
      <xdr:row>37</xdr:row>
      <xdr:rowOff>0</xdr:rowOff>
    </xdr:to>
    <xdr:cxnSp macro="">
      <xdr:nvCxnSpPr>
        <xdr:cNvPr id="88" name="Straight Arrow Connector 87">
          <a:extLst>
            <a:ext uri="{FF2B5EF4-FFF2-40B4-BE49-F238E27FC236}">
              <a16:creationId xmlns:a16="http://schemas.microsoft.com/office/drawing/2014/main" id="{F1725F61-53F8-3F4C-4526-18874EFD6540}"/>
            </a:ext>
          </a:extLst>
        </xdr:cNvPr>
        <xdr:cNvCxnSpPr/>
      </xdr:nvCxnSpPr>
      <xdr:spPr>
        <a:xfrm>
          <a:off x="8785860" y="7421880"/>
          <a:ext cx="109728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220980</xdr:colOff>
      <xdr:row>36</xdr:row>
      <xdr:rowOff>167640</xdr:rowOff>
    </xdr:from>
    <xdr:ext cx="108940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A545D3B-D5C3-A638-4AFA-67C95E9FB815}"/>
            </a:ext>
          </a:extLst>
        </xdr:cNvPr>
        <xdr:cNvSpPr txBox="1"/>
      </xdr:nvSpPr>
      <xdr:spPr>
        <a:xfrm>
          <a:off x="8763000" y="7414260"/>
          <a:ext cx="10894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k-SK" sz="1100"/>
            <a:t>čírosť materiálu</a:t>
          </a:r>
          <a:endParaRPr lang="en-GB" sz="1100"/>
        </a:p>
      </xdr:txBody>
    </xdr:sp>
    <xdr:clientData/>
  </xdr:oneCellAnchor>
  <xdr:twoCellAnchor>
    <xdr:from>
      <xdr:col>21</xdr:col>
      <xdr:colOff>144780</xdr:colOff>
      <xdr:row>28</xdr:row>
      <xdr:rowOff>175260</xdr:rowOff>
    </xdr:from>
    <xdr:to>
      <xdr:col>27</xdr:col>
      <xdr:colOff>60960</xdr:colOff>
      <xdr:row>35</xdr:row>
      <xdr:rowOff>114300</xdr:rowOff>
    </xdr:to>
    <xdr:cxnSp macro="">
      <xdr:nvCxnSpPr>
        <xdr:cNvPr id="90" name="Straight Arrow Connector 89">
          <a:extLst>
            <a:ext uri="{FF2B5EF4-FFF2-40B4-BE49-F238E27FC236}">
              <a16:creationId xmlns:a16="http://schemas.microsoft.com/office/drawing/2014/main" id="{0322616E-B61C-43D4-A2C0-1E414D1BFC79}"/>
            </a:ext>
          </a:extLst>
        </xdr:cNvPr>
        <xdr:cNvCxnSpPr/>
      </xdr:nvCxnSpPr>
      <xdr:spPr>
        <a:xfrm flipV="1">
          <a:off x="10241280" y="5951220"/>
          <a:ext cx="1470660" cy="12268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11466</xdr:colOff>
      <xdr:row>32</xdr:row>
      <xdr:rowOff>22859</xdr:rowOff>
    </xdr:from>
    <xdr:ext cx="898836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C2D9DCCB-1050-4F86-9C5F-807D7A1E890D}"/>
            </a:ext>
          </a:extLst>
        </xdr:cNvPr>
        <xdr:cNvSpPr txBox="1"/>
      </xdr:nvSpPr>
      <xdr:spPr>
        <a:xfrm rot="19169298">
          <a:off x="10626126" y="6537959"/>
          <a:ext cx="89883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k-SK" sz="1100"/>
            <a:t>výkon lasera</a:t>
          </a:r>
          <a:endParaRPr lang="en-GB" sz="1100"/>
        </a:p>
      </xdr:txBody>
    </xdr:sp>
    <xdr:clientData/>
  </xdr:oneCellAnchor>
  <xdr:twoCellAnchor>
    <xdr:from>
      <xdr:col>27</xdr:col>
      <xdr:colOff>38100</xdr:colOff>
      <xdr:row>22</xdr:row>
      <xdr:rowOff>7620</xdr:rowOff>
    </xdr:from>
    <xdr:to>
      <xdr:col>27</xdr:col>
      <xdr:colOff>45720</xdr:colOff>
      <xdr:row>27</xdr:row>
      <xdr:rowOff>144780</xdr:rowOff>
    </xdr:to>
    <xdr:cxnSp macro="">
      <xdr:nvCxnSpPr>
        <xdr:cNvPr id="98" name="Straight Arrow Connector 97">
          <a:extLst>
            <a:ext uri="{FF2B5EF4-FFF2-40B4-BE49-F238E27FC236}">
              <a16:creationId xmlns:a16="http://schemas.microsoft.com/office/drawing/2014/main" id="{77AB4324-3EF0-4127-ACB4-DBED55932E55}"/>
            </a:ext>
          </a:extLst>
        </xdr:cNvPr>
        <xdr:cNvCxnSpPr/>
      </xdr:nvCxnSpPr>
      <xdr:spPr>
        <a:xfrm flipH="1" flipV="1">
          <a:off x="11689080" y="4640580"/>
          <a:ext cx="7620" cy="10896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27</xdr:col>
      <xdr:colOff>46663</xdr:colOff>
      <xdr:row>22</xdr:row>
      <xdr:rowOff>20464</xdr:rowOff>
    </xdr:from>
    <xdr:ext cx="264560" cy="1016112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B15E9765-6F25-4A98-8367-2B48FB062F1D}"/>
            </a:ext>
          </a:extLst>
        </xdr:cNvPr>
        <xdr:cNvSpPr txBox="1"/>
      </xdr:nvSpPr>
      <xdr:spPr>
        <a:xfrm rot="16200000">
          <a:off x="11321867" y="5029200"/>
          <a:ext cx="10161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k-SK" sz="1100"/>
            <a:t>rýchlosť lasera</a:t>
          </a:r>
          <a:endParaRPr lang="en-GB" sz="1100"/>
        </a:p>
      </xdr:txBody>
    </xdr:sp>
    <xdr:clientData/>
  </xdr:oneCellAnchor>
  <xdr:twoCellAnchor>
    <xdr:from>
      <xdr:col>28</xdr:col>
      <xdr:colOff>251460</xdr:colOff>
      <xdr:row>33</xdr:row>
      <xdr:rowOff>121920</xdr:rowOff>
    </xdr:from>
    <xdr:to>
      <xdr:col>36</xdr:col>
      <xdr:colOff>0</xdr:colOff>
      <xdr:row>33</xdr:row>
      <xdr:rowOff>121920</xdr:rowOff>
    </xdr:to>
    <xdr:cxnSp macro="">
      <xdr:nvCxnSpPr>
        <xdr:cNvPr id="102" name="Straight Arrow Connector 101">
          <a:extLst>
            <a:ext uri="{FF2B5EF4-FFF2-40B4-BE49-F238E27FC236}">
              <a16:creationId xmlns:a16="http://schemas.microsoft.com/office/drawing/2014/main" id="{CF91F0EA-874B-41F2-BF2D-72C300BB156A}"/>
            </a:ext>
          </a:extLst>
        </xdr:cNvPr>
        <xdr:cNvCxnSpPr/>
      </xdr:nvCxnSpPr>
      <xdr:spPr>
        <a:xfrm>
          <a:off x="12512040" y="6819900"/>
          <a:ext cx="182118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30</xdr:col>
      <xdr:colOff>76200</xdr:colOff>
      <xdr:row>33</xdr:row>
      <xdr:rowOff>129541</xdr:rowOff>
    </xdr:from>
    <xdr:ext cx="108940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B6E0559E-754B-4965-B2BB-54D921999CAC}"/>
            </a:ext>
          </a:extLst>
        </xdr:cNvPr>
        <xdr:cNvSpPr txBox="1"/>
      </xdr:nvSpPr>
      <xdr:spPr>
        <a:xfrm>
          <a:off x="12854940" y="6827521"/>
          <a:ext cx="10894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k-SK" sz="1100"/>
            <a:t>čírosť materiálu</a:t>
          </a:r>
          <a:endParaRPr lang="en-GB" sz="1100"/>
        </a:p>
      </xdr:txBody>
    </xdr:sp>
    <xdr:clientData/>
  </xdr:oneCellAnchor>
  <xdr:twoCellAnchor>
    <xdr:from>
      <xdr:col>37</xdr:col>
      <xdr:colOff>60960</xdr:colOff>
      <xdr:row>29</xdr:row>
      <xdr:rowOff>129540</xdr:rowOff>
    </xdr:from>
    <xdr:to>
      <xdr:col>39</xdr:col>
      <xdr:colOff>83820</xdr:colOff>
      <xdr:row>32</xdr:row>
      <xdr:rowOff>160020</xdr:rowOff>
    </xdr:to>
    <xdr:cxnSp macro="">
      <xdr:nvCxnSpPr>
        <xdr:cNvPr id="104" name="Straight Arrow Connector 103">
          <a:extLst>
            <a:ext uri="{FF2B5EF4-FFF2-40B4-BE49-F238E27FC236}">
              <a16:creationId xmlns:a16="http://schemas.microsoft.com/office/drawing/2014/main" id="{B41553A5-2B31-407D-B665-9A1DA1FDCB65}"/>
            </a:ext>
          </a:extLst>
        </xdr:cNvPr>
        <xdr:cNvCxnSpPr>
          <a:cxnSpLocks/>
        </xdr:cNvCxnSpPr>
      </xdr:nvCxnSpPr>
      <xdr:spPr>
        <a:xfrm flipV="1">
          <a:off x="14653260" y="6096000"/>
          <a:ext cx="541020" cy="5791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38</xdr:col>
      <xdr:colOff>115245</xdr:colOff>
      <xdr:row>29</xdr:row>
      <xdr:rowOff>124823</xdr:rowOff>
    </xdr:from>
    <xdr:ext cx="264560" cy="898836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4533316E-2B56-4883-A2CD-63E73FEE6FF8}"/>
            </a:ext>
          </a:extLst>
        </xdr:cNvPr>
        <xdr:cNvSpPr txBox="1"/>
      </xdr:nvSpPr>
      <xdr:spPr>
        <a:xfrm rot="18675058">
          <a:off x="14649487" y="6408421"/>
          <a:ext cx="89883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k-SK" sz="1100"/>
            <a:t>výkon lasera</a:t>
          </a:r>
          <a:endParaRPr lang="en-GB" sz="1100"/>
        </a:p>
      </xdr:txBody>
    </xdr:sp>
    <xdr:clientData/>
  </xdr:oneCellAnchor>
  <xdr:twoCellAnchor>
    <xdr:from>
      <xdr:col>39</xdr:col>
      <xdr:colOff>144780</xdr:colOff>
      <xdr:row>20</xdr:row>
      <xdr:rowOff>38101</xdr:rowOff>
    </xdr:from>
    <xdr:to>
      <xdr:col>39</xdr:col>
      <xdr:colOff>144780</xdr:colOff>
      <xdr:row>28</xdr:row>
      <xdr:rowOff>106680</xdr:rowOff>
    </xdr:to>
    <xdr:cxnSp macro="">
      <xdr:nvCxnSpPr>
        <xdr:cNvPr id="106" name="Straight Arrow Connector 105">
          <a:extLst>
            <a:ext uri="{FF2B5EF4-FFF2-40B4-BE49-F238E27FC236}">
              <a16:creationId xmlns:a16="http://schemas.microsoft.com/office/drawing/2014/main" id="{A3131AB3-EEF9-4D42-9C59-E88FADA52C62}"/>
            </a:ext>
          </a:extLst>
        </xdr:cNvPr>
        <xdr:cNvCxnSpPr/>
      </xdr:nvCxnSpPr>
      <xdr:spPr>
        <a:xfrm flipV="1">
          <a:off x="15255240" y="4290061"/>
          <a:ext cx="0" cy="159257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39</xdr:col>
      <xdr:colOff>221923</xdr:colOff>
      <xdr:row>21</xdr:row>
      <xdr:rowOff>119525</xdr:rowOff>
    </xdr:from>
    <xdr:ext cx="264560" cy="1016112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765DAC14-6F03-43FE-9CB8-AE1339AD67C3}"/>
            </a:ext>
          </a:extLst>
        </xdr:cNvPr>
        <xdr:cNvSpPr txBox="1"/>
      </xdr:nvSpPr>
      <xdr:spPr>
        <a:xfrm rot="16200000">
          <a:off x="14956607" y="4937761"/>
          <a:ext cx="10161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k-SK" sz="1100"/>
            <a:t>rýchlosť lasera</a:t>
          </a:r>
          <a:endParaRPr lang="en-GB" sz="1100"/>
        </a:p>
      </xdr:txBody>
    </xdr:sp>
    <xdr:clientData/>
  </xdr:oneCellAnchor>
  <xdr:oneCellAnchor>
    <xdr:from>
      <xdr:col>16</xdr:col>
      <xdr:colOff>0</xdr:colOff>
      <xdr:row>1</xdr:row>
      <xdr:rowOff>0</xdr:rowOff>
    </xdr:from>
    <xdr:ext cx="2310569" cy="5028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7D515896-09CF-89F9-F7D8-94BEA56923AA}"/>
                </a:ext>
              </a:extLst>
            </xdr:cNvPr>
            <xdr:cNvSpPr txBox="1"/>
          </xdr:nvSpPr>
          <xdr:spPr>
            <a:xfrm>
              <a:off x="9151620" y="777240"/>
              <a:ext cx="2310569" cy="5028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GB" sz="160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  <m:sub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n-GB" sz="160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b>
                            <m:r>
                              <a:rPr lang="en-GB" sz="1600" i="0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𝑠</m:t>
                            </m:r>
                          </m:e>
                          <m:sub>
                            <m:r>
                              <a:rPr lang="en-GB" sz="1600" i="0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𝜆</m:t>
                            </m:r>
                          </m:e>
                          <m:sub>
                            <m:r>
                              <a:rPr lang="en-GB" sz="1600" i="0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den>
                    </m:f>
                    <m:r>
                      <a:rPr lang="en-GB" sz="160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b>
                            <m:r>
                              <a:rPr lang="en-GB" sz="1600" i="0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−94,99</m:t>
                        </m:r>
                      </m:num>
                      <m:den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5</m:t>
                        </m:r>
                      </m:den>
                    </m:f>
                  </m:oMath>
                </m:oMathPara>
              </a14:m>
              <a:endParaRPr lang="en-GB" sz="16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7D515896-09CF-89F9-F7D8-94BEA56923AA}"/>
                </a:ext>
              </a:extLst>
            </xdr:cNvPr>
            <xdr:cNvSpPr txBox="1"/>
          </xdr:nvSpPr>
          <xdr:spPr>
            <a:xfrm>
              <a:off x="9151620" y="777240"/>
              <a:ext cx="2310569" cy="5028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600" i="0">
                  <a:latin typeface="Cambria Math" panose="02040503050406030204" pitchFamily="18" charset="0"/>
                </a:rPr>
                <a:t>𝑡_1=(𝑥_1−𝑠_1)/𝜆_1 =(𝑥_1−94,99)/5</a:t>
              </a:r>
              <a:endParaRPr lang="en-GB" sz="1600"/>
            </a:p>
          </xdr:txBody>
        </xdr:sp>
      </mc:Fallback>
    </mc:AlternateContent>
    <xdr:clientData/>
  </xdr:oneCellAnchor>
  <xdr:oneCellAnchor>
    <xdr:from>
      <xdr:col>15</xdr:col>
      <xdr:colOff>594360</xdr:colOff>
      <xdr:row>5</xdr:row>
      <xdr:rowOff>7620</xdr:rowOff>
    </xdr:from>
    <xdr:ext cx="2114233" cy="5028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D408778-A823-4DF5-A564-6AEBB0A8D5A9}"/>
                </a:ext>
              </a:extLst>
            </xdr:cNvPr>
            <xdr:cNvSpPr txBox="1"/>
          </xdr:nvSpPr>
          <xdr:spPr>
            <a:xfrm>
              <a:off x="9136380" y="1516380"/>
              <a:ext cx="2114233" cy="5028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GB" sz="160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  <m:sub>
                        <m:r>
                          <a:rPr lang="sk-SK" sz="1600" b="0" i="0">
                            <a:latin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en-GB" sz="160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b>
                            <m:r>
                              <a:rPr lang="sk-SK" sz="16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𝑠</m:t>
                            </m:r>
                          </m:e>
                          <m:sub>
                            <m:r>
                              <a:rPr lang="sk-SK" sz="16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𝜆</m:t>
                            </m:r>
                          </m:e>
                          <m:sub>
                            <m:r>
                              <a:rPr lang="sk-SK" sz="16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den>
                    </m:f>
                    <m:r>
                      <a:rPr lang="en-GB" sz="160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b>
                            <m:r>
                              <a:rPr lang="sk-SK" sz="16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sk-SK" sz="1600" b="0" i="0">
                            <a:latin typeface="Cambria Math" panose="02040503050406030204" pitchFamily="18" charset="0"/>
                          </a:rPr>
                          <m:t>40</m:t>
                        </m:r>
                      </m:num>
                      <m:den>
                        <m:r>
                          <a:rPr lang="sk-SK" sz="1600" b="0" i="0">
                            <a:latin typeface="Cambria Math" panose="02040503050406030204" pitchFamily="18" charset="0"/>
                          </a:rPr>
                          <m:t>20</m:t>
                        </m:r>
                      </m:den>
                    </m:f>
                  </m:oMath>
                </m:oMathPara>
              </a14:m>
              <a:endParaRPr lang="en-GB" sz="16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D408778-A823-4DF5-A564-6AEBB0A8D5A9}"/>
                </a:ext>
              </a:extLst>
            </xdr:cNvPr>
            <xdr:cNvSpPr txBox="1"/>
          </xdr:nvSpPr>
          <xdr:spPr>
            <a:xfrm>
              <a:off x="9136380" y="1516380"/>
              <a:ext cx="2114233" cy="5028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600" i="0">
                  <a:latin typeface="Cambria Math" panose="02040503050406030204" pitchFamily="18" charset="0"/>
                </a:rPr>
                <a:t>𝑡_</a:t>
              </a:r>
              <a:r>
                <a:rPr lang="sk-SK" sz="1600" b="0" i="0">
                  <a:latin typeface="Cambria Math" panose="02040503050406030204" pitchFamily="18" charset="0"/>
                </a:rPr>
                <a:t>2</a:t>
              </a:r>
              <a:r>
                <a:rPr lang="en-GB" sz="1600" i="0">
                  <a:latin typeface="Cambria Math" panose="02040503050406030204" pitchFamily="18" charset="0"/>
                </a:rPr>
                <a:t>=(𝑥_</a:t>
              </a:r>
              <a:r>
                <a:rPr lang="sk-SK" sz="1600" b="0" i="0">
                  <a:latin typeface="Cambria Math" panose="02040503050406030204" pitchFamily="18" charset="0"/>
                </a:rPr>
                <a:t>2</a:t>
              </a:r>
              <a:r>
                <a:rPr lang="en-GB" sz="1600" i="0">
                  <a:latin typeface="Cambria Math" panose="02040503050406030204" pitchFamily="18" charset="0"/>
                </a:rPr>
                <a:t>−𝑠_</a:t>
              </a:r>
              <a:r>
                <a:rPr lang="sk-SK" sz="1600" b="0" i="0">
                  <a:latin typeface="Cambria Math" panose="02040503050406030204" pitchFamily="18" charset="0"/>
                </a:rPr>
                <a:t>2</a:t>
              </a:r>
              <a:r>
                <a:rPr lang="en-GB" sz="1600" b="0" i="0">
                  <a:latin typeface="Cambria Math" panose="02040503050406030204" pitchFamily="18" charset="0"/>
                </a:rPr>
                <a:t>)/</a:t>
              </a:r>
              <a:r>
                <a:rPr lang="en-GB" sz="1600" i="0">
                  <a:latin typeface="Cambria Math" panose="02040503050406030204" pitchFamily="18" charset="0"/>
                </a:rPr>
                <a:t>𝜆_</a:t>
              </a:r>
              <a:r>
                <a:rPr lang="sk-SK" sz="1600" b="0" i="0">
                  <a:latin typeface="Cambria Math" panose="02040503050406030204" pitchFamily="18" charset="0"/>
                </a:rPr>
                <a:t>2</a:t>
              </a:r>
              <a:r>
                <a:rPr lang="en-GB" sz="1600" b="0" i="0">
                  <a:latin typeface="Cambria Math" panose="02040503050406030204" pitchFamily="18" charset="0"/>
                </a:rPr>
                <a:t> </a:t>
              </a:r>
              <a:r>
                <a:rPr lang="en-GB" sz="1600" i="0">
                  <a:latin typeface="Cambria Math" panose="02040503050406030204" pitchFamily="18" charset="0"/>
                </a:rPr>
                <a:t>=(𝑥_</a:t>
              </a:r>
              <a:r>
                <a:rPr lang="sk-SK" sz="1600" b="0" i="0">
                  <a:latin typeface="Cambria Math" panose="02040503050406030204" pitchFamily="18" charset="0"/>
                </a:rPr>
                <a:t>2</a:t>
              </a:r>
              <a:r>
                <a:rPr lang="en-GB" sz="1600" i="0">
                  <a:latin typeface="Cambria Math" panose="02040503050406030204" pitchFamily="18" charset="0"/>
                </a:rPr>
                <a:t>−</a:t>
              </a:r>
              <a:r>
                <a:rPr lang="sk-SK" sz="1600" b="0" i="0">
                  <a:latin typeface="Cambria Math" panose="02040503050406030204" pitchFamily="18" charset="0"/>
                </a:rPr>
                <a:t>40</a:t>
              </a:r>
              <a:r>
                <a:rPr lang="en-GB" sz="1600" b="0" i="0">
                  <a:latin typeface="Cambria Math" panose="02040503050406030204" pitchFamily="18" charset="0"/>
                </a:rPr>
                <a:t>)/</a:t>
              </a:r>
              <a:r>
                <a:rPr lang="sk-SK" sz="1600" b="0" i="0">
                  <a:latin typeface="Cambria Math" panose="02040503050406030204" pitchFamily="18" charset="0"/>
                </a:rPr>
                <a:t>20</a:t>
              </a:r>
              <a:endParaRPr lang="en-GB" sz="1600"/>
            </a:p>
          </xdr:txBody>
        </xdr:sp>
      </mc:Fallback>
    </mc:AlternateContent>
    <xdr:clientData/>
  </xdr:oneCellAnchor>
  <xdr:oneCellAnchor>
    <xdr:from>
      <xdr:col>15</xdr:col>
      <xdr:colOff>594360</xdr:colOff>
      <xdr:row>9</xdr:row>
      <xdr:rowOff>0</xdr:rowOff>
    </xdr:from>
    <xdr:ext cx="2114233" cy="50417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81485021-86DE-4CB1-932A-133E7C9B2F92}"/>
                </a:ext>
              </a:extLst>
            </xdr:cNvPr>
            <xdr:cNvSpPr txBox="1"/>
          </xdr:nvSpPr>
          <xdr:spPr>
            <a:xfrm>
              <a:off x="9136380" y="2240280"/>
              <a:ext cx="2114233" cy="5041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GB" sz="160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  <m:sub>
                        <m:r>
                          <a:rPr lang="sk-SK" sz="1600" b="0" i="0">
                            <a:latin typeface="Cambria Math" panose="02040503050406030204" pitchFamily="18" charset="0"/>
                          </a:rPr>
                          <m:t>3</m:t>
                        </m:r>
                      </m:sub>
                    </m:sSub>
                    <m:r>
                      <a:rPr lang="en-GB" sz="160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b>
                            <m:r>
                              <a:rPr lang="sk-SK" sz="16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𝑠</m:t>
                            </m:r>
                          </m:e>
                          <m:sub>
                            <m:r>
                              <a:rPr lang="sk-SK" sz="16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𝜆</m:t>
                            </m:r>
                          </m:e>
                          <m:sub>
                            <m:r>
                              <a:rPr lang="sk-SK" sz="16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</m:den>
                    </m:f>
                    <m:r>
                      <a:rPr lang="en-GB" sz="160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b>
                            <m:r>
                              <a:rPr lang="sk-SK" sz="1600" b="0" i="0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sk-SK" sz="1600" b="0" i="1">
                            <a:latin typeface="Cambria Math" panose="02040503050406030204" pitchFamily="18" charset="0"/>
                          </a:rPr>
                          <m:t>10</m:t>
                        </m:r>
                      </m:num>
                      <m:den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5</m:t>
                        </m:r>
                      </m:den>
                    </m:f>
                  </m:oMath>
                </m:oMathPara>
              </a14:m>
              <a:endParaRPr lang="en-GB" sz="16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81485021-86DE-4CB1-932A-133E7C9B2F92}"/>
                </a:ext>
              </a:extLst>
            </xdr:cNvPr>
            <xdr:cNvSpPr txBox="1"/>
          </xdr:nvSpPr>
          <xdr:spPr>
            <a:xfrm>
              <a:off x="9136380" y="2240280"/>
              <a:ext cx="2114233" cy="5041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600" i="0">
                  <a:latin typeface="Cambria Math" panose="02040503050406030204" pitchFamily="18" charset="0"/>
                </a:rPr>
                <a:t>𝑡_</a:t>
              </a:r>
              <a:r>
                <a:rPr lang="sk-SK" sz="1600" b="0" i="0">
                  <a:latin typeface="Cambria Math" panose="02040503050406030204" pitchFamily="18" charset="0"/>
                </a:rPr>
                <a:t>3</a:t>
              </a:r>
              <a:r>
                <a:rPr lang="en-GB" sz="1600" i="0">
                  <a:latin typeface="Cambria Math" panose="02040503050406030204" pitchFamily="18" charset="0"/>
                </a:rPr>
                <a:t>=(𝑥_</a:t>
              </a:r>
              <a:r>
                <a:rPr lang="sk-SK" sz="1600" b="0" i="0">
                  <a:latin typeface="Cambria Math" panose="02040503050406030204" pitchFamily="18" charset="0"/>
                </a:rPr>
                <a:t>3</a:t>
              </a:r>
              <a:r>
                <a:rPr lang="en-GB" sz="1600" i="0">
                  <a:latin typeface="Cambria Math" panose="02040503050406030204" pitchFamily="18" charset="0"/>
                </a:rPr>
                <a:t>−𝑠_</a:t>
              </a:r>
              <a:r>
                <a:rPr lang="sk-SK" sz="1600" b="0" i="0">
                  <a:latin typeface="Cambria Math" panose="02040503050406030204" pitchFamily="18" charset="0"/>
                </a:rPr>
                <a:t>3</a:t>
              </a:r>
              <a:r>
                <a:rPr lang="en-GB" sz="1600" b="0" i="0">
                  <a:latin typeface="Cambria Math" panose="02040503050406030204" pitchFamily="18" charset="0"/>
                </a:rPr>
                <a:t>)/</a:t>
              </a:r>
              <a:r>
                <a:rPr lang="en-GB" sz="1600" i="0">
                  <a:latin typeface="Cambria Math" panose="02040503050406030204" pitchFamily="18" charset="0"/>
                </a:rPr>
                <a:t>𝜆_</a:t>
              </a:r>
              <a:r>
                <a:rPr lang="sk-SK" sz="1600" b="0" i="0">
                  <a:latin typeface="Cambria Math" panose="02040503050406030204" pitchFamily="18" charset="0"/>
                </a:rPr>
                <a:t>3</a:t>
              </a:r>
              <a:r>
                <a:rPr lang="en-GB" sz="1600" b="0" i="0">
                  <a:latin typeface="Cambria Math" panose="02040503050406030204" pitchFamily="18" charset="0"/>
                </a:rPr>
                <a:t> </a:t>
              </a:r>
              <a:r>
                <a:rPr lang="en-GB" sz="1600" i="0">
                  <a:latin typeface="Cambria Math" panose="02040503050406030204" pitchFamily="18" charset="0"/>
                </a:rPr>
                <a:t>=(𝑥_</a:t>
              </a:r>
              <a:r>
                <a:rPr lang="sk-SK" sz="1600" b="0" i="0">
                  <a:latin typeface="Cambria Math" panose="02040503050406030204" pitchFamily="18" charset="0"/>
                </a:rPr>
                <a:t>3</a:t>
              </a:r>
              <a:r>
                <a:rPr lang="en-GB" sz="1600" i="0">
                  <a:latin typeface="Cambria Math" panose="02040503050406030204" pitchFamily="18" charset="0"/>
                </a:rPr>
                <a:t>−</a:t>
              </a:r>
              <a:r>
                <a:rPr lang="sk-SK" sz="1600" b="0" i="0">
                  <a:latin typeface="Cambria Math" panose="02040503050406030204" pitchFamily="18" charset="0"/>
                </a:rPr>
                <a:t>10</a:t>
              </a:r>
              <a:r>
                <a:rPr lang="en-GB" sz="1600" b="0" i="0">
                  <a:latin typeface="Cambria Math" panose="02040503050406030204" pitchFamily="18" charset="0"/>
                </a:rPr>
                <a:t>)/</a:t>
              </a:r>
              <a:r>
                <a:rPr lang="en-GB" sz="1600" i="0">
                  <a:latin typeface="Cambria Math" panose="02040503050406030204" pitchFamily="18" charset="0"/>
                </a:rPr>
                <a:t>5</a:t>
              </a:r>
              <a:endParaRPr lang="en-GB" sz="1600"/>
            </a:p>
          </xdr:txBody>
        </xdr:sp>
      </mc:Fallback>
    </mc:AlternateContent>
    <xdr:clientData/>
  </xdr:oneCellAnchor>
  <xdr:twoCellAnchor>
    <xdr:from>
      <xdr:col>16</xdr:col>
      <xdr:colOff>7620</xdr:colOff>
      <xdr:row>29</xdr:row>
      <xdr:rowOff>7620</xdr:rowOff>
    </xdr:from>
    <xdr:to>
      <xdr:col>20</xdr:col>
      <xdr:colOff>15240</xdr:colOff>
      <xdr:row>34</xdr:row>
      <xdr:rowOff>175260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D1DB6A7-8AC8-C392-FB12-E050342B8B2F}"/>
            </a:ext>
          </a:extLst>
        </xdr:cNvPr>
        <xdr:cNvSpPr/>
      </xdr:nvSpPr>
      <xdr:spPr>
        <a:xfrm>
          <a:off x="8808720" y="5974080"/>
          <a:ext cx="1043940" cy="1082040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22</xdr:col>
      <xdr:colOff>0</xdr:colOff>
      <xdr:row>22</xdr:row>
      <xdr:rowOff>38100</xdr:rowOff>
    </xdr:from>
    <xdr:to>
      <xdr:col>26</xdr:col>
      <xdr:colOff>7620</xdr:colOff>
      <xdr:row>27</xdr:row>
      <xdr:rowOff>167640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D4784A55-B403-4585-989B-3695AD4A5346}"/>
            </a:ext>
          </a:extLst>
        </xdr:cNvPr>
        <xdr:cNvSpPr/>
      </xdr:nvSpPr>
      <xdr:spPr>
        <a:xfrm>
          <a:off x="10355580" y="4671060"/>
          <a:ext cx="1043940" cy="1082040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251460</xdr:colOff>
      <xdr:row>22</xdr:row>
      <xdr:rowOff>38100</xdr:rowOff>
    </xdr:from>
    <xdr:to>
      <xdr:col>22</xdr:col>
      <xdr:colOff>15240</xdr:colOff>
      <xdr:row>29</xdr:row>
      <xdr:rowOff>7620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A769CA82-2E00-EEC8-40CE-EAB31EC6AB80}"/>
            </a:ext>
          </a:extLst>
        </xdr:cNvPr>
        <xdr:cNvCxnSpPr/>
      </xdr:nvCxnSpPr>
      <xdr:spPr>
        <a:xfrm flipV="1">
          <a:off x="8793480" y="4671060"/>
          <a:ext cx="1577340" cy="13030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7620</xdr:colOff>
      <xdr:row>27</xdr:row>
      <xdr:rowOff>160020</xdr:rowOff>
    </xdr:from>
    <xdr:to>
      <xdr:col>26</xdr:col>
      <xdr:colOff>30480</xdr:colOff>
      <xdr:row>34</xdr:row>
      <xdr:rowOff>167640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1140E906-E1DF-4348-AD52-F2DF1F403D1E}"/>
            </a:ext>
          </a:extLst>
        </xdr:cNvPr>
        <xdr:cNvCxnSpPr/>
      </xdr:nvCxnSpPr>
      <xdr:spPr>
        <a:xfrm flipV="1">
          <a:off x="9845040" y="5745480"/>
          <a:ext cx="1577340" cy="13030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7620</xdr:colOff>
      <xdr:row>27</xdr:row>
      <xdr:rowOff>152400</xdr:rowOff>
    </xdr:from>
    <xdr:to>
      <xdr:col>22</xdr:col>
      <xdr:colOff>30480</xdr:colOff>
      <xdr:row>34</xdr:row>
      <xdr:rowOff>160020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AE6D05F0-36B8-4614-9868-D9CB270851A4}"/>
            </a:ext>
          </a:extLst>
        </xdr:cNvPr>
        <xdr:cNvCxnSpPr/>
      </xdr:nvCxnSpPr>
      <xdr:spPr>
        <a:xfrm flipV="1">
          <a:off x="8808720" y="5737860"/>
          <a:ext cx="1577340" cy="13030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243840</xdr:colOff>
      <xdr:row>22</xdr:row>
      <xdr:rowOff>45720</xdr:rowOff>
    </xdr:from>
    <xdr:to>
      <xdr:col>26</xdr:col>
      <xdr:colOff>7620</xdr:colOff>
      <xdr:row>29</xdr:row>
      <xdr:rowOff>15240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8B7ADFB5-99BD-4DB5-80DB-27C75BEB8404}"/>
            </a:ext>
          </a:extLst>
        </xdr:cNvPr>
        <xdr:cNvCxnSpPr/>
      </xdr:nvCxnSpPr>
      <xdr:spPr>
        <a:xfrm flipV="1">
          <a:off x="9822180" y="4678680"/>
          <a:ext cx="1577340" cy="13030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45720</xdr:colOff>
      <xdr:row>20</xdr:row>
      <xdr:rowOff>7620</xdr:rowOff>
    </xdr:from>
    <xdr:to>
      <xdr:col>38</xdr:col>
      <xdr:colOff>15240</xdr:colOff>
      <xdr:row>32</xdr:row>
      <xdr:rowOff>45720</xdr:rowOff>
    </xdr:to>
    <xdr:sp macro="" textlink="">
      <xdr:nvSpPr>
        <xdr:cNvPr id="21" name="Cube 20">
          <a:extLst>
            <a:ext uri="{FF2B5EF4-FFF2-40B4-BE49-F238E27FC236}">
              <a16:creationId xmlns:a16="http://schemas.microsoft.com/office/drawing/2014/main" id="{BFC0BD63-CDDA-477F-3A0F-DEFC61DB157A}"/>
            </a:ext>
          </a:extLst>
        </xdr:cNvPr>
        <xdr:cNvSpPr>
          <a:spLocks noChangeAspect="1"/>
        </xdr:cNvSpPr>
      </xdr:nvSpPr>
      <xdr:spPr>
        <a:xfrm>
          <a:off x="12565380" y="4259580"/>
          <a:ext cx="2301240" cy="2301240"/>
        </a:xfrm>
        <a:prstGeom prst="cub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31</xdr:col>
      <xdr:colOff>99060</xdr:colOff>
      <xdr:row>20</xdr:row>
      <xdr:rowOff>7620</xdr:rowOff>
    </xdr:from>
    <xdr:to>
      <xdr:col>31</xdr:col>
      <xdr:colOff>114300</xdr:colOff>
      <xdr:row>28</xdr:row>
      <xdr:rowOff>175260</xdr:rowOff>
    </xdr:to>
    <xdr:cxnSp macro="">
      <xdr:nvCxnSpPr>
        <xdr:cNvPr id="37" name="Straight Connector 36">
          <a:extLst>
            <a:ext uri="{FF2B5EF4-FFF2-40B4-BE49-F238E27FC236}">
              <a16:creationId xmlns:a16="http://schemas.microsoft.com/office/drawing/2014/main" id="{74AA98D5-DD35-1D25-8131-9C1960D88635}"/>
            </a:ext>
          </a:extLst>
        </xdr:cNvPr>
        <xdr:cNvCxnSpPr/>
      </xdr:nvCxnSpPr>
      <xdr:spPr>
        <a:xfrm>
          <a:off x="13136880" y="4259580"/>
          <a:ext cx="15240" cy="16916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53340</xdr:colOff>
      <xdr:row>28</xdr:row>
      <xdr:rowOff>182880</xdr:rowOff>
    </xdr:from>
    <xdr:to>
      <xdr:col>31</xdr:col>
      <xdr:colOff>114300</xdr:colOff>
      <xdr:row>32</xdr:row>
      <xdr:rowOff>45720</xdr:rowOff>
    </xdr:to>
    <xdr:cxnSp macro="">
      <xdr:nvCxnSpPr>
        <xdr:cNvPr id="39" name="Straight Connector 38">
          <a:extLst>
            <a:ext uri="{FF2B5EF4-FFF2-40B4-BE49-F238E27FC236}">
              <a16:creationId xmlns:a16="http://schemas.microsoft.com/office/drawing/2014/main" id="{D0E6B2EF-AEDA-C144-7DDE-8DBC4A02D973}"/>
            </a:ext>
          </a:extLst>
        </xdr:cNvPr>
        <xdr:cNvCxnSpPr/>
      </xdr:nvCxnSpPr>
      <xdr:spPr>
        <a:xfrm flipV="1">
          <a:off x="12573000" y="5958840"/>
          <a:ext cx="579120" cy="60198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129540</xdr:colOff>
      <xdr:row>29</xdr:row>
      <xdr:rowOff>0</xdr:rowOff>
    </xdr:from>
    <xdr:to>
      <xdr:col>38</xdr:col>
      <xdr:colOff>0</xdr:colOff>
      <xdr:row>29</xdr:row>
      <xdr:rowOff>0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B78A2015-B576-492F-732D-E9428073523F}"/>
            </a:ext>
          </a:extLst>
        </xdr:cNvPr>
        <xdr:cNvCxnSpPr/>
      </xdr:nvCxnSpPr>
      <xdr:spPr>
        <a:xfrm>
          <a:off x="13167360" y="5966460"/>
          <a:ext cx="168402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160020</xdr:colOff>
      <xdr:row>39</xdr:row>
      <xdr:rowOff>175260</xdr:rowOff>
    </xdr:from>
    <xdr:to>
      <xdr:col>37</xdr:col>
      <xdr:colOff>106680</xdr:colOff>
      <xdr:row>60</xdr:row>
      <xdr:rowOff>160020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1E3365-DFDF-CE61-51E6-D849086B1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61120" y="7970520"/>
          <a:ext cx="5737860" cy="3825240"/>
        </a:xfrm>
        <a:prstGeom prst="rect">
          <a:avLst/>
        </a:prstGeom>
      </xdr:spPr>
    </xdr:pic>
    <xdr:clientData/>
  </xdr:twoCellAnchor>
  <xdr:twoCellAnchor editAs="oneCell">
    <xdr:from>
      <xdr:col>3</xdr:col>
      <xdr:colOff>410520</xdr:colOff>
      <xdr:row>20</xdr:row>
      <xdr:rowOff>167400</xdr:rowOff>
    </xdr:from>
    <xdr:to>
      <xdr:col>12</xdr:col>
      <xdr:colOff>15540</xdr:colOff>
      <xdr:row>32</xdr:row>
      <xdr:rowOff>29700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F206F10E-45CE-35BA-8B3D-6DE992F682A6}"/>
                </a:ext>
              </a:extLst>
            </xdr14:cNvPr>
            <xdr14:cNvContentPartPr/>
          </xdr14:nvContentPartPr>
          <xdr14:nvPr macro=""/>
          <xdr14:xfrm>
            <a:off x="2361240" y="4419360"/>
            <a:ext cx="4367520" cy="2125440"/>
          </xdr14:xfrm>
        </xdr:contentPart>
      </mc:Choice>
      <mc:Fallback xmlns="">
        <xdr:pic>
          <xdr:nvPicPr>
            <xdr:cNvPr id="15" name="Ink 14">
              <a:extLst>
                <a:ext uri="{FF2B5EF4-FFF2-40B4-BE49-F238E27FC236}">
                  <a16:creationId xmlns:a16="http://schemas.microsoft.com/office/drawing/2014/main" id="{F206F10E-45CE-35BA-8B3D-6DE992F682A6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355121" y="4413240"/>
              <a:ext cx="4379759" cy="213768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343400</xdr:colOff>
      <xdr:row>0</xdr:row>
      <xdr:rowOff>53340</xdr:rowOff>
    </xdr:from>
    <xdr:to>
      <xdr:col>12</xdr:col>
      <xdr:colOff>222182</xdr:colOff>
      <xdr:row>2</xdr:row>
      <xdr:rowOff>175260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EE9C5-47D3-60FA-0C5B-784B7EB3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3000" y="53340"/>
          <a:ext cx="6782502" cy="487680"/>
        </a:xfrm>
        <a:prstGeom prst="rect">
          <a:avLst/>
        </a:prstGeom>
      </xdr:spPr>
    </xdr:pic>
    <xdr:clientData/>
  </xdr:twoCellAnchor>
  <xdr:oneCellAnchor>
    <xdr:from>
      <xdr:col>1</xdr:col>
      <xdr:colOff>312420</xdr:colOff>
      <xdr:row>3</xdr:row>
      <xdr:rowOff>129540</xdr:rowOff>
    </xdr:from>
    <xdr:ext cx="251460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6AFEDDA5-85C9-F470-5EC7-183C41912F6B}"/>
                </a:ext>
              </a:extLst>
            </xdr:cNvPr>
            <xdr:cNvSpPr txBox="1"/>
          </xdr:nvSpPr>
          <xdr:spPr>
            <a:xfrm>
              <a:off x="922020" y="678180"/>
              <a:ext cx="251460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sk-SK" sz="1600" b="0" i="1">
                      <a:latin typeface="Cambria Math" panose="02040503050406030204" pitchFamily="18" charset="0"/>
                    </a:rPr>
                    <m:t>𝑋</m:t>
                  </m:r>
                </m:oMath>
              </a14:m>
              <a:r>
                <a:rPr lang="sk-SK" sz="1600"/>
                <a:t>=</a:t>
              </a:r>
              <a:endParaRPr lang="en-GB" sz="16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6AFEDDA5-85C9-F470-5EC7-183C41912F6B}"/>
                </a:ext>
              </a:extLst>
            </xdr:cNvPr>
            <xdr:cNvSpPr txBox="1"/>
          </xdr:nvSpPr>
          <xdr:spPr>
            <a:xfrm>
              <a:off x="922020" y="678180"/>
              <a:ext cx="251460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sk-SK" sz="1600" b="0" i="0">
                  <a:latin typeface="Cambria Math" panose="02040503050406030204" pitchFamily="18" charset="0"/>
                </a:rPr>
                <a:t>𝑋</a:t>
              </a:r>
              <a:r>
                <a:rPr lang="sk-SK" sz="1600"/>
                <a:t>=</a:t>
              </a:r>
              <a:endParaRPr lang="en-GB" sz="1600"/>
            </a:p>
          </xdr:txBody>
        </xdr:sp>
      </mc:Fallback>
    </mc:AlternateContent>
    <xdr:clientData/>
  </xdr:oneCellAnchor>
  <xdr:oneCellAnchor>
    <xdr:from>
      <xdr:col>10</xdr:col>
      <xdr:colOff>74605</xdr:colOff>
      <xdr:row>1</xdr:row>
      <xdr:rowOff>182821</xdr:rowOff>
    </xdr:from>
    <xdr:ext cx="281808" cy="43345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DD142934-0E9A-E827-E85C-6F83325A5866}"/>
                </a:ext>
              </a:extLst>
            </xdr:cNvPr>
            <xdr:cNvSpPr txBox="1"/>
          </xdr:nvSpPr>
          <xdr:spPr>
            <a:xfrm rot="4383851">
              <a:off x="6292903" y="441523"/>
              <a:ext cx="433452" cy="2818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800" i="1">
                        <a:latin typeface="Cambria Math" panose="02040503050406030204" pitchFamily="18" charset="0"/>
                      </a:rPr>
                      <m:t>𝑌</m:t>
                    </m:r>
                    <m:r>
                      <a:rPr lang="en-GB" sz="1800" i="0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4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DD142934-0E9A-E827-E85C-6F83325A5866}"/>
                </a:ext>
              </a:extLst>
            </xdr:cNvPr>
            <xdr:cNvSpPr txBox="1"/>
          </xdr:nvSpPr>
          <xdr:spPr>
            <a:xfrm rot="4383851">
              <a:off x="6292903" y="441523"/>
              <a:ext cx="433452" cy="2818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800" i="0">
                  <a:latin typeface="Cambria Math" panose="02040503050406030204" pitchFamily="18" charset="0"/>
                </a:rPr>
                <a:t>𝑌=</a:t>
              </a:r>
              <a:endParaRPr lang="en-GB" sz="1400"/>
            </a:p>
          </xdr:txBody>
        </xdr:sp>
      </mc:Fallback>
    </mc:AlternateContent>
    <xdr:clientData/>
  </xdr:oneCellAnchor>
  <xdr:oneCellAnchor>
    <xdr:from>
      <xdr:col>1</xdr:col>
      <xdr:colOff>60960</xdr:colOff>
      <xdr:row>21</xdr:row>
      <xdr:rowOff>175260</xdr:rowOff>
    </xdr:from>
    <xdr:ext cx="500522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A03817A4-48F1-5DF0-88A9-A7823E71A07A}"/>
                </a:ext>
              </a:extLst>
            </xdr:cNvPr>
            <xdr:cNvSpPr txBox="1"/>
          </xdr:nvSpPr>
          <xdr:spPr>
            <a:xfrm>
              <a:off x="670560" y="4030980"/>
              <a:ext cx="500522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sk-SK" sz="1600" b="0" i="0">
                        <a:latin typeface="Cambria Math" panose="02040503050406030204" pitchFamily="18" charset="0"/>
                      </a:rPr>
                      <m:t>X</m:t>
                    </m:r>
                    <m:r>
                      <a:rPr lang="en-GB" sz="1600" i="1">
                        <a:latin typeface="Cambria Math" panose="02040503050406030204" pitchFamily="18" charset="0"/>
                      </a:rPr>
                      <m:t>𝑇</m:t>
                    </m:r>
                    <m:r>
                      <a:rPr lang="en-GB" sz="1600" i="0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6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A03817A4-48F1-5DF0-88A9-A7823E71A07A}"/>
                </a:ext>
              </a:extLst>
            </xdr:cNvPr>
            <xdr:cNvSpPr txBox="1"/>
          </xdr:nvSpPr>
          <xdr:spPr>
            <a:xfrm>
              <a:off x="670560" y="4030980"/>
              <a:ext cx="500522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sk-SK" sz="1600" b="0" i="0">
                  <a:latin typeface="Cambria Math" panose="02040503050406030204" pitchFamily="18" charset="0"/>
                </a:rPr>
                <a:t>X</a:t>
              </a:r>
              <a:r>
                <a:rPr lang="en-GB" sz="1600" i="0">
                  <a:latin typeface="Cambria Math" panose="02040503050406030204" pitchFamily="18" charset="0"/>
                </a:rPr>
                <a:t>𝑇=</a:t>
              </a:r>
              <a:endParaRPr lang="en-GB" sz="1600"/>
            </a:p>
          </xdr:txBody>
        </xdr:sp>
      </mc:Fallback>
    </mc:AlternateContent>
    <xdr:clientData/>
  </xdr:oneCellAnchor>
  <xdr:oneCellAnchor>
    <xdr:from>
      <xdr:col>0</xdr:col>
      <xdr:colOff>38100</xdr:colOff>
      <xdr:row>30</xdr:row>
      <xdr:rowOff>152400</xdr:rowOff>
    </xdr:from>
    <xdr:ext cx="1176604" cy="2544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393B7095-E41E-4845-3A7C-0107B549913F}"/>
                </a:ext>
              </a:extLst>
            </xdr:cNvPr>
            <xdr:cNvSpPr txBox="1"/>
          </xdr:nvSpPr>
          <xdr:spPr>
            <a:xfrm>
              <a:off x="38100" y="5669280"/>
              <a:ext cx="1176604" cy="2544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sk-SK" sz="1600" b="0" i="1">
                                <a:latin typeface="Cambria Math" panose="02040503050406030204" pitchFamily="18" charset="0"/>
                              </a:rPr>
                              <m:t>𝑋</m:t>
                            </m:r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𝑇</m:t>
                            </m:r>
                            <m:r>
                              <a:rPr lang="en-GB" sz="1600" i="0">
                                <a:latin typeface="Cambria Math" panose="02040503050406030204" pitchFamily="18" charset="0"/>
                              </a:rPr>
                              <m:t>⋅</m:t>
                            </m:r>
                            <m:r>
                              <a:rPr lang="sk-SK" sz="1600" b="0" i="1">
                                <a:latin typeface="Cambria Math" panose="02040503050406030204" pitchFamily="18" charset="0"/>
                              </a:rPr>
                              <m:t>𝑋</m:t>
                            </m:r>
                          </m:e>
                        </m:d>
                      </m:e>
                      <m:sup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−1</m:t>
                        </m:r>
                      </m:sup>
                    </m:sSup>
                    <m:r>
                      <a:rPr lang="sk-SK" sz="16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6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393B7095-E41E-4845-3A7C-0107B549913F}"/>
                </a:ext>
              </a:extLst>
            </xdr:cNvPr>
            <xdr:cNvSpPr txBox="1"/>
          </xdr:nvSpPr>
          <xdr:spPr>
            <a:xfrm>
              <a:off x="38100" y="5669280"/>
              <a:ext cx="1176604" cy="2544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600" i="0">
                  <a:latin typeface="Cambria Math" panose="02040503050406030204" pitchFamily="18" charset="0"/>
                </a:rPr>
                <a:t>(</a:t>
              </a:r>
              <a:r>
                <a:rPr lang="sk-SK" sz="1600" b="0" i="0">
                  <a:latin typeface="Cambria Math" panose="02040503050406030204" pitchFamily="18" charset="0"/>
                </a:rPr>
                <a:t>𝑋</a:t>
              </a:r>
              <a:r>
                <a:rPr lang="en-GB" sz="1600" i="0">
                  <a:latin typeface="Cambria Math" panose="02040503050406030204" pitchFamily="18" charset="0"/>
                </a:rPr>
                <a:t>𝑇⋅</a:t>
              </a:r>
              <a:r>
                <a:rPr lang="sk-SK" sz="1600" b="0" i="0">
                  <a:latin typeface="Cambria Math" panose="02040503050406030204" pitchFamily="18" charset="0"/>
                </a:rPr>
                <a:t>𝑋</a:t>
              </a:r>
              <a:r>
                <a:rPr lang="en-GB" sz="1600" b="0" i="0">
                  <a:latin typeface="Cambria Math" panose="02040503050406030204" pitchFamily="18" charset="0"/>
                </a:rPr>
                <a:t>)^(</a:t>
              </a:r>
              <a:r>
                <a:rPr lang="en-GB" sz="1600" i="0">
                  <a:latin typeface="Cambria Math" panose="02040503050406030204" pitchFamily="18" charset="0"/>
                </a:rPr>
                <a:t>−1)</a:t>
              </a:r>
              <a:r>
                <a:rPr lang="sk-SK" sz="1600" b="0" i="0">
                  <a:latin typeface="Cambria Math" panose="02040503050406030204" pitchFamily="18" charset="0"/>
                </a:rPr>
                <a:t>=</a:t>
              </a:r>
              <a:endParaRPr lang="en-GB" sz="1600"/>
            </a:p>
          </xdr:txBody>
        </xdr:sp>
      </mc:Fallback>
    </mc:AlternateContent>
    <xdr:clientData/>
  </xdr:oneCellAnchor>
  <xdr:oneCellAnchor>
    <xdr:from>
      <xdr:col>10</xdr:col>
      <xdr:colOff>350520</xdr:colOff>
      <xdr:row>30</xdr:row>
      <xdr:rowOff>152400</xdr:rowOff>
    </xdr:from>
    <xdr:ext cx="793358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8DD75685-5B35-6966-D823-324E52810146}"/>
                </a:ext>
              </a:extLst>
            </xdr:cNvPr>
            <xdr:cNvSpPr txBox="1"/>
          </xdr:nvSpPr>
          <xdr:spPr>
            <a:xfrm>
              <a:off x="6644640" y="5669280"/>
              <a:ext cx="793358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600" i="1">
                        <a:latin typeface="Cambria Math" panose="02040503050406030204" pitchFamily="18" charset="0"/>
                      </a:rPr>
                      <m:t>𝑋𝑇</m:t>
                    </m:r>
                    <m:r>
                      <a:rPr lang="en-GB" sz="1600" i="0">
                        <a:latin typeface="Cambria Math" panose="02040503050406030204" pitchFamily="18" charset="0"/>
                      </a:rPr>
                      <m:t>⋅</m:t>
                    </m:r>
                    <m:r>
                      <a:rPr lang="en-GB" sz="1600" i="1">
                        <a:latin typeface="Cambria Math" panose="02040503050406030204" pitchFamily="18" charset="0"/>
                      </a:rPr>
                      <m:t>𝑌</m:t>
                    </m:r>
                    <m:r>
                      <a:rPr lang="en-GB" sz="1600" i="0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60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8DD75685-5B35-6966-D823-324E52810146}"/>
                </a:ext>
              </a:extLst>
            </xdr:cNvPr>
            <xdr:cNvSpPr txBox="1"/>
          </xdr:nvSpPr>
          <xdr:spPr>
            <a:xfrm>
              <a:off x="6644640" y="5669280"/>
              <a:ext cx="793358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600" i="0">
                  <a:latin typeface="Cambria Math" panose="02040503050406030204" pitchFamily="18" charset="0"/>
                </a:rPr>
                <a:t>𝑋𝑇⋅𝑌=</a:t>
              </a:r>
              <a:endParaRPr lang="en-GB" sz="1600"/>
            </a:p>
          </xdr:txBody>
        </xdr:sp>
      </mc:Fallback>
    </mc:AlternateContent>
    <xdr:clientData/>
  </xdr:oneCellAnchor>
  <xdr:oneCellAnchor>
    <xdr:from>
      <xdr:col>13</xdr:col>
      <xdr:colOff>167640</xdr:colOff>
      <xdr:row>30</xdr:row>
      <xdr:rowOff>167640</xdr:rowOff>
    </xdr:from>
    <xdr:ext cx="1929181" cy="2353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88B330A8-EA84-998F-8402-4984F332EC2D}"/>
                </a:ext>
              </a:extLst>
            </xdr:cNvPr>
            <xdr:cNvSpPr txBox="1"/>
          </xdr:nvSpPr>
          <xdr:spPr>
            <a:xfrm>
              <a:off x="8290560" y="5684520"/>
              <a:ext cx="1929181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̂"/>
                        <m:ctrlPr>
                          <a:rPr lang="en-GB" sz="14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n-GB" sz="1400" i="1">
                            <a:latin typeface="Cambria Math" panose="02040503050406030204" pitchFamily="18" charset="0"/>
                          </a:rPr>
                          <m:t>𝑏</m:t>
                        </m:r>
                      </m:e>
                    </m:acc>
                    <m:r>
                      <a:rPr lang="en-GB" sz="1400" i="0">
                        <a:latin typeface="Cambria Math" panose="02040503050406030204" pitchFamily="18" charset="0"/>
                      </a:rPr>
                      <m:t>=</m:t>
                    </m:r>
                    <m:sSup>
                      <m:sSupPr>
                        <m:ctrlPr>
                          <a:rPr lang="en-GB" sz="14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GB" sz="14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GB" sz="1400" i="1">
                                <a:latin typeface="Cambria Math" panose="02040503050406030204" pitchFamily="18" charset="0"/>
                              </a:rPr>
                              <m:t>𝑋𝑇</m:t>
                            </m:r>
                            <m:r>
                              <a:rPr lang="en-GB" sz="1400" i="0">
                                <a:latin typeface="Cambria Math" panose="02040503050406030204" pitchFamily="18" charset="0"/>
                              </a:rPr>
                              <m:t>⋅</m:t>
                            </m:r>
                            <m:r>
                              <a:rPr lang="en-GB" sz="1400" i="1">
                                <a:latin typeface="Cambria Math" panose="02040503050406030204" pitchFamily="18" charset="0"/>
                              </a:rPr>
                              <m:t>𝑋</m:t>
                            </m:r>
                          </m:e>
                        </m:d>
                      </m:e>
                      <m:sup>
                        <m:r>
                          <a:rPr lang="en-GB" sz="1400" i="0">
                            <a:latin typeface="Cambria Math" panose="02040503050406030204" pitchFamily="18" charset="0"/>
                          </a:rPr>
                          <m:t>−1</m:t>
                        </m:r>
                      </m:sup>
                    </m:sSup>
                    <m:r>
                      <a:rPr lang="en-GB" sz="1400" i="0">
                        <a:latin typeface="Cambria Math" panose="02040503050406030204" pitchFamily="18" charset="0"/>
                      </a:rPr>
                      <m:t>⋅</m:t>
                    </m:r>
                    <m:d>
                      <m:dPr>
                        <m:ctrlPr>
                          <a:rPr lang="en-GB" sz="14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GB" sz="1400" i="1">
                            <a:latin typeface="Cambria Math" panose="02040503050406030204" pitchFamily="18" charset="0"/>
                          </a:rPr>
                          <m:t>𝑋𝑇</m:t>
                        </m:r>
                        <m:r>
                          <a:rPr lang="en-GB" sz="1400" i="0">
                            <a:latin typeface="Cambria Math" panose="02040503050406030204" pitchFamily="18" charset="0"/>
                          </a:rPr>
                          <m:t>⋅</m:t>
                        </m:r>
                        <m:r>
                          <a:rPr lang="en-GB" sz="1400" i="1">
                            <a:latin typeface="Cambria Math" panose="02040503050406030204" pitchFamily="18" charset="0"/>
                          </a:rPr>
                          <m:t>𝑌</m:t>
                        </m:r>
                      </m:e>
                    </m:d>
                  </m:oMath>
                </m:oMathPara>
              </a14:m>
              <a:endParaRPr lang="en-GB" sz="1400"/>
            </a:p>
          </xdr:txBody>
        </xdr:sp>
      </mc:Choice>
      <mc:Fallback xmlns="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88B330A8-EA84-998F-8402-4984F332EC2D}"/>
                </a:ext>
              </a:extLst>
            </xdr:cNvPr>
            <xdr:cNvSpPr txBox="1"/>
          </xdr:nvSpPr>
          <xdr:spPr>
            <a:xfrm>
              <a:off x="8290560" y="5684520"/>
              <a:ext cx="1929181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400" i="0">
                  <a:latin typeface="Cambria Math" panose="02040503050406030204" pitchFamily="18" charset="0"/>
                </a:rPr>
                <a:t>𝑏 ̂=(𝑋𝑇⋅𝑋)^(−1)⋅(𝑋𝑇⋅𝑌)</a:t>
              </a:r>
              <a:endParaRPr lang="en-GB" sz="1400"/>
            </a:p>
          </xdr:txBody>
        </xdr:sp>
      </mc:Fallback>
    </mc:AlternateContent>
    <xdr:clientData/>
  </xdr:oneCellAnchor>
  <xdr:oneCellAnchor>
    <xdr:from>
      <xdr:col>9</xdr:col>
      <xdr:colOff>213360</xdr:colOff>
      <xdr:row>40</xdr:row>
      <xdr:rowOff>114300</xdr:rowOff>
    </xdr:from>
    <xdr:ext cx="6515100" cy="2593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526AED4B-A7A5-05A9-E81B-E5C9F03CDABA}"/>
                </a:ext>
              </a:extLst>
            </xdr:cNvPr>
            <xdr:cNvSpPr txBox="1"/>
          </xdr:nvSpPr>
          <xdr:spPr>
            <a:xfrm>
              <a:off x="5699760" y="7597140"/>
              <a:ext cx="6515100" cy="259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acc>
                          <m:accPr>
                            <m:chr m:val="̂"/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acc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𝑦</m:t>
                            </m:r>
                          </m:e>
                        </m:acc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sub>
                    </m:sSub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acc>
                          <m:accPr>
                            <m:chr m:val="̂"/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acc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e>
                        </m:acc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0</m:t>
                        </m:r>
                      </m:sub>
                    </m:sSub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acc>
                          <m:accPr>
                            <m:chr m:val="̂"/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acc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e>
                        </m:acc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acc>
                          <m:accPr>
                            <m:chr m:val="̂"/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acc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e>
                        </m:acc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sk-SK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acc>
                          <m:accPr>
                            <m:chr m:val="̂"/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acc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e>
                        </m:acc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</m:t>
                        </m:r>
                      </m:sub>
                    </m:sSub>
                    <m:r>
                      <a:rPr lang="sk-SK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acc>
                          <m:accPr>
                            <m:chr m:val="̂"/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acc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e>
                        </m:acc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12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sk-SK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acc>
                          <m:accPr>
                            <m:chr m:val="̂"/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acc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e>
                        </m:acc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13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</m:t>
                        </m:r>
                      </m:sub>
                    </m:sSub>
                    <m:r>
                      <a:rPr lang="sk-SK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acc>
                          <m:accPr>
                            <m:chr m:val="̂"/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acc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e>
                        </m:acc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23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sk-SK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acc>
                          <m:accPr>
                            <m:chr m:val="̂"/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acc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e>
                        </m:acc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123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</m:t>
                        </m:r>
                      </m:sub>
                    </m:sSub>
                  </m:oMath>
                </m:oMathPara>
              </a14:m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526AED4B-A7A5-05A9-E81B-E5C9F03CDABA}"/>
                </a:ext>
              </a:extLst>
            </xdr:cNvPr>
            <xdr:cNvSpPr txBox="1"/>
          </xdr:nvSpPr>
          <xdr:spPr>
            <a:xfrm>
              <a:off x="5699760" y="7597140"/>
              <a:ext cx="6515100" cy="259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𝑦 ̂_𝑡=𝑏 ̂_0+𝑏 ̂_1 𝑡_1+𝑏 ̂_2 𝑡_2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𝑏 ̂_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3+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𝑏 ̂_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12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2+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𝑏 ̂_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13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3+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𝑏 ̂_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23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2+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𝑏 ̂_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123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6</xdr:col>
      <xdr:colOff>53340</xdr:colOff>
      <xdr:row>43</xdr:row>
      <xdr:rowOff>99060</xdr:rowOff>
    </xdr:from>
    <xdr:ext cx="9867900" cy="2405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BAAAA8CB-05D3-4602-B9F3-D298F2725553}"/>
                </a:ext>
              </a:extLst>
            </xdr:cNvPr>
            <xdr:cNvSpPr txBox="1"/>
          </xdr:nvSpPr>
          <xdr:spPr>
            <a:xfrm>
              <a:off x="3710940" y="8138160"/>
              <a:ext cx="9867900" cy="2405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acc>
                          <m:accPr>
                            <m:chr m:val="̂"/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acc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𝑦</m:t>
                            </m:r>
                          </m:e>
                        </m:acc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sub>
                    </m:sSub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sk-SK" sz="16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151,4</m:t>
                    </m:r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sk-SK" sz="16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460,04</m:t>
                    </m:r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sk-SK" sz="16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9,2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sk-SK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sk-SK" sz="16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13,8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</m:t>
                        </m:r>
                      </m:sub>
                    </m:sSub>
                    <m:r>
                      <a:rPr lang="sk-SK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sk-SK" sz="16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(−6,5)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sk-SK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sk-SK" sz="16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(−1,3)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</m:t>
                        </m:r>
                      </m:sub>
                    </m:sSub>
                    <m:r>
                      <a:rPr lang="sk-SK" sz="16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+8,6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sk-SK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sk-SK" sz="16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(−11,1)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</m:t>
                        </m:r>
                      </m:sub>
                    </m:sSub>
                  </m:oMath>
                </m:oMathPara>
              </a14:m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BAAAA8CB-05D3-4602-B9F3-D298F2725553}"/>
                </a:ext>
              </a:extLst>
            </xdr:cNvPr>
            <xdr:cNvSpPr txBox="1"/>
          </xdr:nvSpPr>
          <xdr:spPr>
            <a:xfrm>
              <a:off x="3710940" y="8138160"/>
              <a:ext cx="9867900" cy="2405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𝑦 ̂_𝑡=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151,4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460,04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9,2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𝑡_2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13,8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3+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(−6,5)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2+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(−1,3)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+8,6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2+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(−11,1)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𝑡_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 editAs="oneCell">
    <xdr:from>
      <xdr:col>8</xdr:col>
      <xdr:colOff>281940</xdr:colOff>
      <xdr:row>46</xdr:row>
      <xdr:rowOff>102789</xdr:rowOff>
    </xdr:from>
    <xdr:to>
      <xdr:col>20</xdr:col>
      <xdr:colOff>60245</xdr:colOff>
      <xdr:row>49</xdr:row>
      <xdr:rowOff>108677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C7CBBB5-244E-1E5B-2CC6-3A3D8EC0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8740" y="8728629"/>
          <a:ext cx="7291625" cy="562148"/>
        </a:xfrm>
        <a:prstGeom prst="rect">
          <a:avLst/>
        </a:prstGeom>
      </xdr:spPr>
    </xdr:pic>
    <xdr:clientData/>
  </xdr:twoCellAnchor>
  <xdr:twoCellAnchor editAs="oneCell">
    <xdr:from>
      <xdr:col>12</xdr:col>
      <xdr:colOff>388620</xdr:colOff>
      <xdr:row>1</xdr:row>
      <xdr:rowOff>175163</xdr:rowOff>
    </xdr:from>
    <xdr:to>
      <xdr:col>17</xdr:col>
      <xdr:colOff>502920</xdr:colOff>
      <xdr:row>20</xdr:row>
      <xdr:rowOff>145382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F0F298A-18DB-1602-C047-4A992997E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1940" y="358043"/>
          <a:ext cx="3162300" cy="3452559"/>
        </a:xfrm>
        <a:prstGeom prst="rect">
          <a:avLst/>
        </a:prstGeom>
      </xdr:spPr>
    </xdr:pic>
    <xdr:clientData/>
  </xdr:twoCellAnchor>
  <xdr:twoCellAnchor editAs="oneCell">
    <xdr:from>
      <xdr:col>2</xdr:col>
      <xdr:colOff>541020</xdr:colOff>
      <xdr:row>181</xdr:row>
      <xdr:rowOff>54904</xdr:rowOff>
    </xdr:from>
    <xdr:to>
      <xdr:col>13</xdr:col>
      <xdr:colOff>68580</xdr:colOff>
      <xdr:row>183</xdr:row>
      <xdr:rowOff>106760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B56BAA0-9EB0-D316-0C9A-010DD3000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60220" y="33781024"/>
          <a:ext cx="6431280" cy="417616"/>
        </a:xfrm>
        <a:prstGeom prst="rect">
          <a:avLst/>
        </a:prstGeom>
      </xdr:spPr>
    </xdr:pic>
    <xdr:clientData/>
  </xdr:twoCellAnchor>
  <xdr:oneCellAnchor>
    <xdr:from>
      <xdr:col>5</xdr:col>
      <xdr:colOff>586740</xdr:colOff>
      <xdr:row>185</xdr:row>
      <xdr:rowOff>53340</xdr:rowOff>
    </xdr:from>
    <xdr:ext cx="2636520" cy="2405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B84CBA1A-797F-4354-A1A4-0E80C426B339}"/>
                </a:ext>
              </a:extLst>
            </xdr:cNvPr>
            <xdr:cNvSpPr txBox="1"/>
          </xdr:nvSpPr>
          <xdr:spPr>
            <a:xfrm>
              <a:off x="3634740" y="34510980"/>
              <a:ext cx="2636520" cy="2405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acc>
                          <m:accPr>
                            <m:chr m:val="̂"/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acc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𝑦</m:t>
                            </m:r>
                          </m:e>
                        </m:acc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sub>
                    </m:sSub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sk-SK" sz="16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151,41</m:t>
                    </m:r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sk-SK" sz="16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46,04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</m:oMath>
                </m:oMathPara>
              </a14:m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B84CBA1A-797F-4354-A1A4-0E80C426B339}"/>
                </a:ext>
              </a:extLst>
            </xdr:cNvPr>
            <xdr:cNvSpPr txBox="1"/>
          </xdr:nvSpPr>
          <xdr:spPr>
            <a:xfrm>
              <a:off x="3634740" y="34510980"/>
              <a:ext cx="2636520" cy="2405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𝑦 ̂_𝑡=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151,41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46,04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𝑡_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 editAs="oneCell">
    <xdr:from>
      <xdr:col>2</xdr:col>
      <xdr:colOff>441960</xdr:colOff>
      <xdr:row>188</xdr:row>
      <xdr:rowOff>43461</xdr:rowOff>
    </xdr:from>
    <xdr:to>
      <xdr:col>14</xdr:col>
      <xdr:colOff>22860</xdr:colOff>
      <xdr:row>190</xdr:row>
      <xdr:rowOff>116281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7278EBC-23DB-CBEC-99C2-40B039FC7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61160" y="35049741"/>
          <a:ext cx="7094220" cy="438580"/>
        </a:xfrm>
        <a:prstGeom prst="rect">
          <a:avLst/>
        </a:prstGeom>
      </xdr:spPr>
    </xdr:pic>
    <xdr:clientData/>
  </xdr:twoCellAnchor>
  <xdr:oneCellAnchor>
    <xdr:from>
      <xdr:col>0</xdr:col>
      <xdr:colOff>266700</xdr:colOff>
      <xdr:row>196</xdr:row>
      <xdr:rowOff>38100</xdr:rowOff>
    </xdr:from>
    <xdr:ext cx="2310569" cy="5028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CC6C4578-FEA6-420F-AC87-9C53C18732D1}"/>
                </a:ext>
              </a:extLst>
            </xdr:cNvPr>
            <xdr:cNvSpPr txBox="1"/>
          </xdr:nvSpPr>
          <xdr:spPr>
            <a:xfrm>
              <a:off x="266700" y="36507420"/>
              <a:ext cx="2310569" cy="5028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GB" sz="160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  <m:sub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n-GB" sz="160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b>
                            <m:r>
                              <a:rPr lang="en-GB" sz="1600" i="0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𝑠</m:t>
                            </m:r>
                          </m:e>
                          <m:sub>
                            <m:r>
                              <a:rPr lang="en-GB" sz="1600" i="0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𝜆</m:t>
                            </m:r>
                          </m:e>
                          <m:sub>
                            <m:r>
                              <a:rPr lang="en-GB" sz="1600" i="0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den>
                    </m:f>
                    <m:r>
                      <a:rPr lang="en-GB" sz="160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GB" sz="16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6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  <m:sub>
                            <m:r>
                              <a:rPr lang="en-GB" sz="1600" i="0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−94,99</m:t>
                        </m:r>
                      </m:num>
                      <m:den>
                        <m:r>
                          <a:rPr lang="en-GB" sz="1600" i="0">
                            <a:latin typeface="Cambria Math" panose="02040503050406030204" pitchFamily="18" charset="0"/>
                          </a:rPr>
                          <m:t>5</m:t>
                        </m:r>
                      </m:den>
                    </m:f>
                  </m:oMath>
                </m:oMathPara>
              </a14:m>
              <a:endParaRPr lang="en-GB" sz="1600"/>
            </a:p>
          </xdr:txBody>
        </xdr:sp>
      </mc:Choice>
      <mc:Fallback xmlns="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CC6C4578-FEA6-420F-AC87-9C53C18732D1}"/>
                </a:ext>
              </a:extLst>
            </xdr:cNvPr>
            <xdr:cNvSpPr txBox="1"/>
          </xdr:nvSpPr>
          <xdr:spPr>
            <a:xfrm>
              <a:off x="266700" y="36507420"/>
              <a:ext cx="2310569" cy="5028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600" i="0">
                  <a:latin typeface="Cambria Math" panose="02040503050406030204" pitchFamily="18" charset="0"/>
                </a:rPr>
                <a:t>𝑡_1=(𝑥_1−𝑠_1)/𝜆_1 =(𝑥_1−94,99)/5</a:t>
              </a:r>
              <a:endParaRPr lang="en-GB" sz="1600"/>
            </a:p>
          </xdr:txBody>
        </xdr:sp>
      </mc:Fallback>
    </mc:AlternateContent>
    <xdr:clientData/>
  </xdr:oneCellAnchor>
  <xdr:oneCellAnchor>
    <xdr:from>
      <xdr:col>5</xdr:col>
      <xdr:colOff>350520</xdr:colOff>
      <xdr:row>193</xdr:row>
      <xdr:rowOff>114300</xdr:rowOff>
    </xdr:from>
    <xdr:ext cx="4699363" cy="4626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5D9897B6-1212-865E-885D-BD85F85D53D6}"/>
                </a:ext>
              </a:extLst>
            </xdr:cNvPr>
            <xdr:cNvSpPr txBox="1"/>
          </xdr:nvSpPr>
          <xdr:spPr>
            <a:xfrm>
              <a:off x="3398520" y="36034980"/>
              <a:ext cx="4699363" cy="4626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</m:t>
                        </m:r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𝑘</m:t>
                        </m:r>
                      </m:sub>
                    </m:sSub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0</m:t>
                        </m:r>
                      </m:sub>
                    </m:sSub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e>
                      <m:sub>
                        <m:r>
                          <a:rPr lang="sk-SK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f>
                      <m:f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𝑥</m:t>
                            </m:r>
                          </m:e>
                          <m:sub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−94,99</m:t>
                        </m:r>
                      </m:num>
                      <m:den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5</m:t>
                        </m:r>
                      </m:den>
                    </m:f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sk-SK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151,46+46,04</m:t>
                    </m:r>
                    <m:f>
                      <m:f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𝑥</m:t>
                            </m:r>
                          </m:e>
                          <m:sub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−94,99</m:t>
                        </m:r>
                      </m:num>
                      <m:den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5</m:t>
                        </m:r>
                      </m:den>
                    </m:f>
                  </m:oMath>
                </m:oMathPara>
              </a14:m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5D9897B6-1212-865E-885D-BD85F85D53D6}"/>
                </a:ext>
              </a:extLst>
            </xdr:cNvPr>
            <xdr:cNvSpPr txBox="1"/>
          </xdr:nvSpPr>
          <xdr:spPr>
            <a:xfrm>
              <a:off x="3398520" y="36034980"/>
              <a:ext cx="4699363" cy="4626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𝑓_𝑘=𝑏_0+𝑏_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 (𝑥_1−94,99)/5=</a:t>
              </a:r>
              <a:r>
                <a:rPr lang="sk-SK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151,46+46,04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(𝑥_1−94,99)/5</a:t>
              </a:r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5</xdr:col>
      <xdr:colOff>22860</xdr:colOff>
      <xdr:row>203</xdr:row>
      <xdr:rowOff>45720</xdr:rowOff>
    </xdr:from>
    <xdr:ext cx="2312556" cy="2405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B3EE1AE4-2060-4FB1-818F-4921AFBD7C75}"/>
                </a:ext>
              </a:extLst>
            </xdr:cNvPr>
            <xdr:cNvSpPr txBox="1"/>
          </xdr:nvSpPr>
          <xdr:spPr>
            <a:xfrm>
              <a:off x="3070860" y="37795200"/>
              <a:ext cx="2312556" cy="2405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6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b="0" i="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</m:t>
                        </m:r>
                      </m:e>
                      <m:sub>
                        <m:r>
                          <a:rPr lang="en-GB" sz="1600" b="0" i="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𝑘</m:t>
                        </m:r>
                      </m:sub>
                    </m:sSub>
                    <m:r>
                      <a:rPr lang="en-GB" sz="16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sk-SK" sz="16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−723,208</m:t>
                    </m:r>
                    <m:r>
                      <a:rPr lang="en-GB" sz="16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en-GB" sz="16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sk-SK" sz="1600" b="0" i="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9,208</m:t>
                        </m:r>
                        <m:r>
                          <a:rPr lang="en-GB" sz="1600" b="0" i="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𝑥</m:t>
                        </m:r>
                      </m:e>
                      <m:sub>
                        <m:r>
                          <a:rPr lang="en-GB" sz="1600" b="0" i="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</m:oMath>
                </m:oMathPara>
              </a14:m>
              <a:endParaRPr lang="en-GB" sz="1600" b="0" i="0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B3EE1AE4-2060-4FB1-818F-4921AFBD7C75}"/>
                </a:ext>
              </a:extLst>
            </xdr:cNvPr>
            <xdr:cNvSpPr txBox="1"/>
          </xdr:nvSpPr>
          <xdr:spPr>
            <a:xfrm>
              <a:off x="3070860" y="37795200"/>
              <a:ext cx="2312556" cy="2405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𝑓_𝑘=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−723,208</a:t>
              </a:r>
              <a:r>
                <a:rPr lang="en-GB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+〖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9,208</a:t>
              </a:r>
              <a:r>
                <a:rPr lang="en-GB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𝑥〗_1</a:t>
              </a:r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175260</xdr:colOff>
      <xdr:row>4</xdr:row>
      <xdr:rowOff>144780</xdr:rowOff>
    </xdr:from>
    <xdr:ext cx="4221480" cy="11430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0694239-06B6-ADB5-5434-04A44EE99AB3}"/>
            </a:ext>
          </a:extLst>
        </xdr:cNvPr>
        <xdr:cNvSpPr txBox="1"/>
      </xdr:nvSpPr>
      <xdr:spPr>
        <a:xfrm>
          <a:off x="2788920" y="876300"/>
          <a:ext cx="4221480" cy="1143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sk-SK" sz="1100"/>
            <a:t>=</a:t>
          </a:r>
          <a:r>
            <a:rPr lang="sk-SK" sz="1100" baseline="0"/>
            <a:t> skoro 3/4 (72%) variability javov dokážeme modelom vysvetliť.</a:t>
          </a:r>
        </a:p>
        <a:p>
          <a:r>
            <a:rPr lang="sk-SK" sz="1100" baseline="0"/>
            <a:t>Približne 1/4 javov modelom nevysvetlíme a k odlišnosti od </a:t>
          </a:r>
        </a:p>
        <a:p>
          <a:r>
            <a:rPr lang="sk-SK" sz="1100" baseline="0"/>
            <a:t>očakávaných výsledkov dochádza náhodnými vplyvmi a javmi,</a:t>
          </a:r>
        </a:p>
        <a:p>
          <a:r>
            <a:rPr lang="sk-SK" sz="1100" baseline="0"/>
            <a:t>ktoré neboli v modeli zohľadnené a kvantifikované.</a:t>
          </a:r>
        </a:p>
        <a:p>
          <a:r>
            <a:rPr lang="sk-SK" sz="1100" baseline="0"/>
            <a:t>Za "dobrý" model sa považuje väčšinou taký model, ktorý dosiahne R2</a:t>
          </a:r>
        </a:p>
        <a:p>
          <a:r>
            <a:rPr lang="sk-SK" sz="1100" baseline="0"/>
            <a:t>aspoň 0,9. Model, resp. sledované faktory, nie sú teda úplne dostatočné.</a:t>
          </a:r>
        </a:p>
        <a:p>
          <a:endParaRPr lang="en-GB" sz="1100"/>
        </a:p>
      </xdr:txBody>
    </xdr:sp>
    <xdr:clientData/>
  </xdr:oneCellAnchor>
  <xdr:twoCellAnchor editAs="oneCell">
    <xdr:from>
      <xdr:col>7</xdr:col>
      <xdr:colOff>358140</xdr:colOff>
      <xdr:row>0</xdr:row>
      <xdr:rowOff>106680</xdr:rowOff>
    </xdr:from>
    <xdr:to>
      <xdr:col>18</xdr:col>
      <xdr:colOff>597473</xdr:colOff>
      <xdr:row>3</xdr:row>
      <xdr:rowOff>31731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A33709-FF9C-6945-0856-3383D8141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106680"/>
          <a:ext cx="6944933" cy="473691"/>
        </a:xfrm>
        <a:prstGeom prst="rect">
          <a:avLst/>
        </a:prstGeom>
      </xdr:spPr>
    </xdr:pic>
    <xdr:clientData/>
  </xdr:twoCellAnchor>
  <xdr:twoCellAnchor editAs="oneCell">
    <xdr:from>
      <xdr:col>1</xdr:col>
      <xdr:colOff>480060</xdr:colOff>
      <xdr:row>17</xdr:row>
      <xdr:rowOff>16871</xdr:rowOff>
    </xdr:from>
    <xdr:to>
      <xdr:col>10</xdr:col>
      <xdr:colOff>216192</xdr:colOff>
      <xdr:row>18</xdr:row>
      <xdr:rowOff>144272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347933-1348-701C-BBB0-08180CE54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9660" y="3125831"/>
          <a:ext cx="6007392" cy="310281"/>
        </a:xfrm>
        <a:prstGeom prst="rect">
          <a:avLst/>
        </a:prstGeom>
      </xdr:spPr>
    </xdr:pic>
    <xdr:clientData/>
  </xdr:twoCellAnchor>
  <xdr:oneCellAnchor>
    <xdr:from>
      <xdr:col>2</xdr:col>
      <xdr:colOff>670560</xdr:colOff>
      <xdr:row>20</xdr:row>
      <xdr:rowOff>160020</xdr:rowOff>
    </xdr:from>
    <xdr:ext cx="4221480" cy="114300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2EA33E6-378A-430A-B4DE-3B3DF533DE51}"/>
            </a:ext>
          </a:extLst>
        </xdr:cNvPr>
        <xdr:cNvSpPr txBox="1"/>
      </xdr:nvSpPr>
      <xdr:spPr>
        <a:xfrm>
          <a:off x="2522220" y="3817620"/>
          <a:ext cx="4221480" cy="1143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model je z hľadiska predikcie kvalitný, pretože obsahuje iba štatisticky</a:t>
          </a:r>
          <a:endParaRPr lang="sk-SK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významn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ý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člen, čím sa predchádza overfittingu modelu</a:t>
          </a:r>
          <a:endParaRPr lang="sk-SK" sz="1100" baseline="0"/>
        </a:p>
        <a:p>
          <a:endParaRPr lang="en-GB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556260</xdr:colOff>
      <xdr:row>0</xdr:row>
      <xdr:rowOff>617220</xdr:rowOff>
    </xdr:from>
    <xdr:ext cx="7345344" cy="436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266F857-DB23-9EDC-41F9-D021D24D18F5}"/>
            </a:ext>
          </a:extLst>
        </xdr:cNvPr>
        <xdr:cNvSpPr txBox="1"/>
      </xdr:nvSpPr>
      <xdr:spPr>
        <a:xfrm>
          <a:off x="556260" y="617220"/>
          <a:ext cx="734534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Nulová hypotéza (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0​): 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1​=0. Regresný model nie je štatisticky významný (zmeny v zložení nemajú vplyv na koróznu odolnosť)</a:t>
          </a:r>
          <a:endParaRPr lang="sk-SK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Alternatívna hypotéza (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1​): 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1​≠0. Regresný model je štatisticky významný (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daný 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koeficient je nenulový)</a:t>
          </a:r>
          <a:endParaRPr lang="en-GB" sz="1600" b="0" i="0">
            <a:solidFill>
              <a:schemeClr val="tx1"/>
            </a:solidFill>
            <a:latin typeface="Cambria Math" panose="02040503050406030204" pitchFamily="18" charset="0"/>
            <a:ea typeface="+mn-ea"/>
            <a:cs typeface="+mn-cs"/>
          </a:endParaRPr>
        </a:p>
      </xdr:txBody>
    </xdr:sp>
    <xdr:clientData/>
  </xdr:oneCellAnchor>
  <xdr:oneCellAnchor>
    <xdr:from>
      <xdr:col>0</xdr:col>
      <xdr:colOff>594360</xdr:colOff>
      <xdr:row>10</xdr:row>
      <xdr:rowOff>106680</xdr:rowOff>
    </xdr:from>
    <xdr:ext cx="4457567" cy="43678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1949CBE-EEFF-4E29-8358-5C55D436691B}"/>
            </a:ext>
          </a:extLst>
        </xdr:cNvPr>
        <xdr:cNvSpPr txBox="1"/>
      </xdr:nvSpPr>
      <xdr:spPr>
        <a:xfrm>
          <a:off x="594360" y="2857500"/>
          <a:ext cx="445756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Ak</a:t>
          </a:r>
          <a:r>
            <a:rPr lang="sk-SK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hodnota 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&gt;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Fcrit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​, zamieta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 nulovú hypotézu 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0​ a model je významný 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37,47 </a:t>
          </a:r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&gt;</a:t>
          </a:r>
          <a:r>
            <a:rPr lang="sk-SK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4,6</a:t>
          </a:r>
          <a:r>
            <a:rPr lang="sk-SK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---- zamietame nulovú hypotézu.</a:t>
          </a:r>
        </a:p>
      </xdr:txBody>
    </xdr:sp>
    <xdr:clientData/>
  </xdr:oneCellAnchor>
  <xdr:oneCellAnchor>
    <xdr:from>
      <xdr:col>0</xdr:col>
      <xdr:colOff>594360</xdr:colOff>
      <xdr:row>12</xdr:row>
      <xdr:rowOff>76200</xdr:rowOff>
    </xdr:from>
    <xdr:ext cx="4419736" cy="436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58BA8CD-D4D5-4924-99F0-83785FA2539E}"/>
            </a:ext>
          </a:extLst>
        </xdr:cNvPr>
        <xdr:cNvSpPr txBox="1"/>
      </xdr:nvSpPr>
      <xdr:spPr>
        <a:xfrm>
          <a:off x="594360" y="3817620"/>
          <a:ext cx="441973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Ak je hodnota v stĺpci Significance F &lt; 0,05, zamietate 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0​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sk-SK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p-hodnota pre regresiu v stĺpci S-F</a:t>
          </a:r>
          <a:r>
            <a:rPr lang="sk-SK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&lt;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0,05</a:t>
          </a:r>
          <a:r>
            <a:rPr lang="sk-SK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--- zamietame nulovú hypotézu.</a:t>
          </a:r>
          <a:endParaRPr lang="sk-SK" sz="1100" b="1" i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6</xdr:col>
      <xdr:colOff>281940</xdr:colOff>
      <xdr:row>14</xdr:row>
      <xdr:rowOff>1844040</xdr:rowOff>
    </xdr:from>
    <xdr:ext cx="65" cy="25045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E8CE8134-18D6-788C-EB96-5E59F7050A72}"/>
            </a:ext>
          </a:extLst>
        </xdr:cNvPr>
        <xdr:cNvSpPr txBox="1"/>
      </xdr:nvSpPr>
      <xdr:spPr>
        <a:xfrm>
          <a:off x="4160520" y="6438900"/>
          <a:ext cx="65" cy="250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600"/>
        </a:p>
      </xdr:txBody>
    </xdr:sp>
    <xdr:clientData/>
  </xdr:oneCellAnchor>
  <xdr:oneCellAnchor>
    <xdr:from>
      <xdr:col>1</xdr:col>
      <xdr:colOff>632460</xdr:colOff>
      <xdr:row>18</xdr:row>
      <xdr:rowOff>129540</xdr:rowOff>
    </xdr:from>
    <xdr:ext cx="3862148" cy="43678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7835DB18-8947-4632-B192-4439CF8974C6}"/>
            </a:ext>
          </a:extLst>
        </xdr:cNvPr>
        <xdr:cNvSpPr txBox="1"/>
      </xdr:nvSpPr>
      <xdr:spPr>
        <a:xfrm>
          <a:off x="1242060" y="7315200"/>
          <a:ext cx="3862148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b="0">
              <a:effectLst/>
            </a:rPr>
            <a:t>Nulová hypotéza (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</a:t>
          </a:r>
          <a:r>
            <a:rPr lang="en-GB" sz="11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0​</a:t>
          </a:r>
          <a:r>
            <a:rPr lang="en-GB" b="0">
              <a:effectLst/>
            </a:rPr>
            <a:t>): Model je adekvátny.</a:t>
          </a:r>
        </a:p>
        <a:p>
          <a:r>
            <a:rPr lang="en-GB" b="0">
              <a:effectLst/>
            </a:rPr>
            <a:t>Alternatívna hypotéza (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</a:t>
          </a:r>
          <a:r>
            <a:rPr lang="en-GB" sz="11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1​</a:t>
          </a:r>
          <a:r>
            <a:rPr lang="en-GB" b="0">
              <a:effectLst/>
            </a:rPr>
            <a:t>): Model je nedostatočný (Lack of Fit).</a:t>
          </a:r>
        </a:p>
      </xdr:txBody>
    </xdr:sp>
    <xdr:clientData/>
  </xdr:oneCellAnchor>
  <xdr:oneCellAnchor>
    <xdr:from>
      <xdr:col>1</xdr:col>
      <xdr:colOff>594360</xdr:colOff>
      <xdr:row>24</xdr:row>
      <xdr:rowOff>121920</xdr:rowOff>
    </xdr:from>
    <xdr:ext cx="8255593" cy="43678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EB020432-53AB-4E6F-993F-49E3C36B6105}"/>
            </a:ext>
          </a:extLst>
        </xdr:cNvPr>
        <xdr:cNvSpPr txBox="1"/>
      </xdr:nvSpPr>
      <xdr:spPr>
        <a:xfrm>
          <a:off x="1203960" y="8839200"/>
          <a:ext cx="825559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b="0">
              <a:effectLst/>
            </a:rPr>
            <a:t>Čistá chyba (</a:t>
          </a:r>
          <a:r>
            <a:rPr lang="en-GB" sz="1100" b="1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SSPE</a:t>
          </a:r>
          <a:r>
            <a:rPr lang="en-GB" sz="11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​</a:t>
          </a:r>
          <a:r>
            <a:rPr lang="en-GB" b="0">
              <a:effectLst/>
            </a:rPr>
            <a:t> - Pure Error): Variabilita spôsobená len chybou merania (rozdiely medzi vašimi opakovanými meraniami v tom istom bode).</a:t>
          </a:r>
        </a:p>
        <a:p>
          <a:r>
            <a:rPr lang="en-GB" b="0">
              <a:effectLst/>
            </a:rPr>
            <a:t>Chyba neprispôsobenia (</a:t>
          </a:r>
          <a:r>
            <a:rPr lang="en-GB" sz="1100" b="1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SSLF</a:t>
          </a:r>
          <a:r>
            <a:rPr lang="en-GB" sz="11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​</a:t>
          </a:r>
          <a:r>
            <a:rPr lang="en-GB" b="0">
              <a:effectLst/>
            </a:rPr>
            <a:t> - Lack of Fit): Variabilita spôsobená tým, že model (priamka) nesedí dokonale na priemery vašich meraní.</a:t>
          </a:r>
        </a:p>
      </xdr:txBody>
    </xdr:sp>
    <xdr:clientData/>
  </xdr:oneCellAnchor>
  <xdr:oneCellAnchor>
    <xdr:from>
      <xdr:col>1</xdr:col>
      <xdr:colOff>647700</xdr:colOff>
      <xdr:row>46</xdr:row>
      <xdr:rowOff>152400</xdr:rowOff>
    </xdr:from>
    <xdr:ext cx="5716501" cy="609013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DD37AB6B-9EE0-069B-7D53-AA43C9C0C1ED}"/>
            </a:ext>
          </a:extLst>
        </xdr:cNvPr>
        <xdr:cNvSpPr txBox="1"/>
      </xdr:nvSpPr>
      <xdr:spPr>
        <a:xfrm>
          <a:off x="1257300" y="13449300"/>
          <a:ext cx="5716501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Stupne</a:t>
          </a:r>
          <a:r>
            <a:rPr lang="sk-SK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voľnosti:</a:t>
          </a:r>
          <a:endParaRPr lang="sk-SK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dfPE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​ (Pure Error):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súčet</a:t>
          </a:r>
          <a:r>
            <a:rPr lang="sk-SK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- počet stupňov(bodov) x (počet replikácií -1) = 8x(2-1)=8</a:t>
          </a:r>
        </a:p>
        <a:p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dfLF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​ (Lack of Fit):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rozdiel celkových reziduálnych stupňov voľnosti (dfres,</a:t>
          </a:r>
          <a:r>
            <a:rPr lang="sk-SK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=14) a dfPE (8) = 14-8=6</a:t>
          </a:r>
          <a:endParaRPr lang="en-GB" sz="1100" b="0"/>
        </a:p>
      </xdr:txBody>
    </xdr:sp>
    <xdr:clientData/>
  </xdr:oneCellAnchor>
  <xdr:oneCellAnchor>
    <xdr:from>
      <xdr:col>1</xdr:col>
      <xdr:colOff>68580</xdr:colOff>
      <xdr:row>56</xdr:row>
      <xdr:rowOff>160020</xdr:rowOff>
    </xdr:from>
    <xdr:ext cx="9962792" cy="78124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A488BE5-B2E7-49D2-BEDD-7D246ED8A220}"/>
            </a:ext>
          </a:extLst>
        </xdr:cNvPr>
        <xdr:cNvSpPr txBox="1"/>
      </xdr:nvSpPr>
      <xdr:spPr>
        <a:xfrm>
          <a:off x="678180" y="16040100"/>
          <a:ext cx="9962792" cy="78124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b="0">
              <a:effectLst/>
            </a:rPr>
            <a:t>Nulová hypotéza (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</a:t>
          </a:r>
          <a:r>
            <a:rPr lang="en-GB" sz="11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0​</a:t>
          </a:r>
          <a:r>
            <a:rPr lang="en-GB" b="0">
              <a:effectLst/>
            </a:rPr>
            <a:t>): Model je adekvátny.</a:t>
          </a:r>
        </a:p>
        <a:p>
          <a:r>
            <a:rPr lang="en-GB" b="0">
              <a:effectLst/>
            </a:rPr>
            <a:t>Alternatívna hypotéza (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</a:t>
          </a:r>
          <a:r>
            <a:rPr lang="en-GB" sz="11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1​</a:t>
          </a:r>
          <a:r>
            <a:rPr lang="en-GB" b="0">
              <a:effectLst/>
            </a:rPr>
            <a:t>): Model je nedostatočný (Lack of Fit).</a:t>
          </a:r>
          <a:endParaRPr lang="sk-SK" b="0">
            <a:effectLst/>
          </a:endParaRPr>
        </a:p>
        <a:p>
          <a:r>
            <a:rPr lang="sk-SK" b="0">
              <a:effectLst/>
            </a:rPr>
            <a:t>Nulovú</a:t>
          </a:r>
          <a:r>
            <a:rPr lang="sk-SK" b="0" baseline="0">
              <a:effectLst/>
            </a:rPr>
            <a:t> hypotézu nezamietame, nakoľko p hodnota je 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&gt;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0,05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Podobne platí aj, že 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0​&lt;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Fcrit</a:t>
          </a:r>
          <a:endParaRPr lang="sk-SK" sz="1100" b="0" i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sk-SK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</a:t>
          </a:r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 hladine významnosti 0,05 nezamietame nulovú hypotézu. Regresný model lineárneho typu nie je nedostatočný, čo znamená, že model adekvátne popisuje namerané dáta</a:t>
          </a:r>
          <a:endParaRPr lang="en-GB" b="0">
            <a:effectLst/>
          </a:endParaRPr>
        </a:p>
      </xdr:txBody>
    </xdr:sp>
    <xdr:clientData/>
  </xdr:oneCellAnchor>
  <xdr:oneCellAnchor>
    <xdr:from>
      <xdr:col>0</xdr:col>
      <xdr:colOff>403860</xdr:colOff>
      <xdr:row>15</xdr:row>
      <xdr:rowOff>129540</xdr:rowOff>
    </xdr:from>
    <xdr:ext cx="11881779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C3262F87-DF9D-9482-81D4-A328BC7E6B04}"/>
            </a:ext>
          </a:extLst>
        </xdr:cNvPr>
        <xdr:cNvSpPr txBox="1"/>
      </xdr:nvSpPr>
      <xdr:spPr>
        <a:xfrm>
          <a:off x="403860" y="6766560"/>
          <a:ext cx="11881779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Na hladine významnosti 0,05 zamietame nulovú hypotézu a prijímame alternatívnu. Regresný model je štatisticky významný, čo potvrdzuje, že zloženie zliatiny má prekazateľný vplyv na jej koróznu odolnosť</a:t>
          </a:r>
          <a:endParaRPr lang="en-GB" sz="1100"/>
        </a:p>
      </xdr:txBody>
    </xdr:sp>
    <xdr:clientData/>
  </xdr:oneCellAnchor>
  <xdr:twoCellAnchor editAs="oneCell">
    <xdr:from>
      <xdr:col>2</xdr:col>
      <xdr:colOff>419100</xdr:colOff>
      <xdr:row>16</xdr:row>
      <xdr:rowOff>106680</xdr:rowOff>
    </xdr:from>
    <xdr:to>
      <xdr:col>10</xdr:col>
      <xdr:colOff>336019</xdr:colOff>
      <xdr:row>18</xdr:row>
      <xdr:rowOff>25151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1265768-B250-934E-42D4-A09F3DEA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9280" y="7277100"/>
          <a:ext cx="4938499" cy="28423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0</xdr:row>
      <xdr:rowOff>220980</xdr:rowOff>
    </xdr:from>
    <xdr:to>
      <xdr:col>12</xdr:col>
      <xdr:colOff>526929</xdr:colOff>
      <xdr:row>0</xdr:row>
      <xdr:rowOff>535670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346365CF-655A-7810-33F5-401427F1A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320" y="220980"/>
          <a:ext cx="7552569" cy="314690"/>
        </a:xfrm>
        <a:prstGeom prst="rect">
          <a:avLst/>
        </a:prstGeom>
      </xdr:spPr>
    </xdr:pic>
    <xdr:clientData/>
  </xdr:twoCellAnchor>
  <xdr:twoCellAnchor editAs="oneCell">
    <xdr:from>
      <xdr:col>8</xdr:col>
      <xdr:colOff>220980</xdr:colOff>
      <xdr:row>12</xdr:row>
      <xdr:rowOff>184531</xdr:rowOff>
    </xdr:from>
    <xdr:to>
      <xdr:col>17</xdr:col>
      <xdr:colOff>182880</xdr:colOff>
      <xdr:row>15</xdr:row>
      <xdr:rowOff>38101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63C5BD-60B5-5BF5-8F8A-CB6C9D7E2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63540" y="3925951"/>
          <a:ext cx="5448300" cy="3130170"/>
        </a:xfrm>
        <a:prstGeom prst="rect">
          <a:avLst/>
        </a:prstGeom>
      </xdr:spPr>
    </xdr:pic>
    <xdr:clientData/>
  </xdr:twoCellAnchor>
  <xdr:twoCellAnchor editAs="oneCell">
    <xdr:from>
      <xdr:col>13</xdr:col>
      <xdr:colOff>90000</xdr:colOff>
      <xdr:row>14</xdr:row>
      <xdr:rowOff>2299843</xdr:rowOff>
    </xdr:from>
    <xdr:to>
      <xdr:col>13</xdr:col>
      <xdr:colOff>402120</xdr:colOff>
      <xdr:row>15</xdr:row>
      <xdr:rowOff>11738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8E60E3C9-4572-D508-9196-4D62491BB2D7}"/>
                </a:ext>
              </a:extLst>
            </xdr14:cNvPr>
            <xdr14:cNvContentPartPr/>
          </xdr14:nvContentPartPr>
          <xdr14:nvPr macro=""/>
          <xdr14:xfrm>
            <a:off x="8381945" y="6903016"/>
            <a:ext cx="312120" cy="136440"/>
          </xdr14:xfrm>
        </xdr:contentPart>
      </mc:Choice>
      <mc:Fallback xmlns="">
        <xdr:pic>
          <xdr:nvPicPr>
            <xdr:cNvPr id="12" name="Ink 11">
              <a:extLst>
                <a:ext uri="{FF2B5EF4-FFF2-40B4-BE49-F238E27FC236}">
                  <a16:creationId xmlns:a16="http://schemas.microsoft.com/office/drawing/2014/main" id="{8E60E3C9-4572-D508-9196-4D62491BB2D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8375818" y="6896896"/>
              <a:ext cx="324374" cy="148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336120</xdr:colOff>
      <xdr:row>14</xdr:row>
      <xdr:rowOff>662156</xdr:rowOff>
    </xdr:from>
    <xdr:to>
      <xdr:col>17</xdr:col>
      <xdr:colOff>63960</xdr:colOff>
      <xdr:row>14</xdr:row>
      <xdr:rowOff>1326716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A78F45FF-122E-92C6-24B2-9F92DDDC28CC}"/>
                </a:ext>
              </a:extLst>
            </xdr14:cNvPr>
            <xdr14:cNvContentPartPr/>
          </xdr14:nvContentPartPr>
          <xdr14:nvPr macro=""/>
          <xdr14:xfrm>
            <a:off x="9238382" y="5270942"/>
            <a:ext cx="1556640" cy="664560"/>
          </xdr14:xfrm>
        </xdr:contentPart>
      </mc:Choice>
      <mc:Fallback xmlns="">
        <xdr:pic>
          <xdr:nvPicPr>
            <xdr:cNvPr id="15" name="Ink 14">
              <a:extLst>
                <a:ext uri="{FF2B5EF4-FFF2-40B4-BE49-F238E27FC236}">
                  <a16:creationId xmlns:a16="http://schemas.microsoft.com/office/drawing/2014/main" id="{A78F45FF-122E-92C6-24B2-9F92DDDC28CC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9232262" y="5264822"/>
              <a:ext cx="1568880" cy="676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63960</xdr:colOff>
      <xdr:row>14</xdr:row>
      <xdr:rowOff>52316</xdr:rowOff>
    </xdr:from>
    <xdr:to>
      <xdr:col>14</xdr:col>
      <xdr:colOff>222720</xdr:colOff>
      <xdr:row>14</xdr:row>
      <xdr:rowOff>439316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CA28767F-94EE-EDE9-2BF3-77238374F7CD}"/>
                </a:ext>
              </a:extLst>
            </xdr14:cNvPr>
            <xdr14:cNvContentPartPr/>
          </xdr14:nvContentPartPr>
          <xdr14:nvPr macro=""/>
          <xdr14:xfrm>
            <a:off x="8966222" y="4661102"/>
            <a:ext cx="158760" cy="387000"/>
          </xdr14:xfrm>
        </xdr:contentPart>
      </mc:Choice>
      <mc:Fallback xmlns="">
        <xdr:pic>
          <xdr:nvPicPr>
            <xdr:cNvPr id="21" name="Ink 20">
              <a:extLst>
                <a:ext uri="{FF2B5EF4-FFF2-40B4-BE49-F238E27FC236}">
                  <a16:creationId xmlns:a16="http://schemas.microsoft.com/office/drawing/2014/main" id="{CA28767F-94EE-EDE9-2BF3-77238374F7CD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8960088" y="4654982"/>
              <a:ext cx="171028" cy="399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331327</xdr:colOff>
      <xdr:row>14</xdr:row>
      <xdr:rowOff>44202</xdr:rowOff>
    </xdr:from>
    <xdr:to>
      <xdr:col>16</xdr:col>
      <xdr:colOff>178087</xdr:colOff>
      <xdr:row>14</xdr:row>
      <xdr:rowOff>445962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D4259B30-C984-F9B1-2C0E-010D95ADCFA4}"/>
                </a:ext>
              </a:extLst>
            </xdr14:cNvPr>
            <xdr14:cNvContentPartPr/>
          </xdr14:nvContentPartPr>
          <xdr14:nvPr macro=""/>
          <xdr14:xfrm>
            <a:off x="9233280" y="4598273"/>
            <a:ext cx="1065960" cy="401760"/>
          </xdr14:xfrm>
        </xdr:contentPart>
      </mc:Choice>
      <mc:Fallback xmlns="">
        <xdr:pic>
          <xdr:nvPicPr>
            <xdr:cNvPr id="40" name="Ink 39">
              <a:extLst>
                <a:ext uri="{FF2B5EF4-FFF2-40B4-BE49-F238E27FC236}">
                  <a16:creationId xmlns:a16="http://schemas.microsoft.com/office/drawing/2014/main" id="{D4259B30-C984-F9B1-2C0E-010D95ADCFA4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9227160" y="4592153"/>
              <a:ext cx="1078200" cy="414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388620</xdr:rowOff>
    </xdr:from>
    <xdr:ext cx="5600957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29EE506-70EB-ED76-8837-824718413043}"/>
            </a:ext>
          </a:extLst>
        </xdr:cNvPr>
        <xdr:cNvSpPr txBox="1"/>
      </xdr:nvSpPr>
      <xdr:spPr>
        <a:xfrm>
          <a:off x="647700" y="388620"/>
          <a:ext cx="5600957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</a:t>
          </a:r>
          <a:r>
            <a:rPr lang="sk-SK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centrálnom bode (kódované nuly) neboli vykonané žiadne meranie, test krivosti teda nemám.</a:t>
          </a:r>
          <a:endParaRPr lang="en-GB" sz="1100" b="0"/>
        </a:p>
      </xdr:txBody>
    </xdr:sp>
    <xdr:clientData/>
  </xdr:oneCellAnchor>
  <xdr:twoCellAnchor editAs="oneCell">
    <xdr:from>
      <xdr:col>0</xdr:col>
      <xdr:colOff>541020</xdr:colOff>
      <xdr:row>0</xdr:row>
      <xdr:rowOff>76200</xdr:rowOff>
    </xdr:from>
    <xdr:to>
      <xdr:col>13</xdr:col>
      <xdr:colOff>359321</xdr:colOff>
      <xdr:row>0</xdr:row>
      <xdr:rowOff>390110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02CB32-7B26-BF5C-703F-56B1C4945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" y="76200"/>
          <a:ext cx="7743101" cy="31391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1</xdr:row>
      <xdr:rowOff>91440</xdr:rowOff>
    </xdr:from>
    <xdr:to>
      <xdr:col>14</xdr:col>
      <xdr:colOff>597495</xdr:colOff>
      <xdr:row>4</xdr:row>
      <xdr:rowOff>152485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3B7DF7-A0BE-DFA7-12AC-740A4F8D3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040" y="868680"/>
          <a:ext cx="8811855" cy="609685"/>
        </a:xfrm>
        <a:prstGeom prst="rect">
          <a:avLst/>
        </a:prstGeom>
      </xdr:spPr>
    </xdr:pic>
    <xdr:clientData/>
  </xdr:twoCellAnchor>
  <xdr:twoCellAnchor editAs="oneCell">
    <xdr:from>
      <xdr:col>1</xdr:col>
      <xdr:colOff>472440</xdr:colOff>
      <xdr:row>5</xdr:row>
      <xdr:rowOff>114300</xdr:rowOff>
    </xdr:from>
    <xdr:to>
      <xdr:col>13</xdr:col>
      <xdr:colOff>15240</xdr:colOff>
      <xdr:row>30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8601EF-4E35-A325-1625-C84497199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2040" y="1623060"/>
          <a:ext cx="6858000" cy="4572000"/>
        </a:xfrm>
        <a:prstGeom prst="rect">
          <a:avLst/>
        </a:prstGeom>
      </xdr:spPr>
    </xdr:pic>
    <xdr:clientData/>
  </xdr:twoCellAnchor>
  <xdr:twoCellAnchor>
    <xdr:from>
      <xdr:col>1</xdr:col>
      <xdr:colOff>579120</xdr:colOff>
      <xdr:row>31</xdr:row>
      <xdr:rowOff>41910</xdr:rowOff>
    </xdr:from>
    <xdr:to>
      <xdr:col>17</xdr:col>
      <xdr:colOff>68580</xdr:colOff>
      <xdr:row>31</xdr:row>
      <xdr:rowOff>1379220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E9D4ADE-D0F1-B396-9A2C-1FDD6AB9B64E}"/>
            </a:ext>
          </a:extLst>
        </xdr:cNvPr>
        <xdr:cNvSpPr txBox="1"/>
      </xdr:nvSpPr>
      <xdr:spPr>
        <a:xfrm>
          <a:off x="1188720" y="6305550"/>
          <a:ext cx="9243060" cy="133731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1.(Normal</a:t>
          </a:r>
          <a:r>
            <a:rPr lang="sk-S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probability plot). </a:t>
          </a:r>
          <a:r>
            <a:rPr lang="sk-S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Body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tomto grafe leža</a:t>
          </a:r>
          <a:r>
            <a:rPr lang="sk-S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ia</a:t>
          </a:r>
          <a:r>
            <a:rPr lang="sk-S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približne na červenej diagonálnej priamke, čo interpretujeme ako splnenú podmienku normality rezíduí. Tento graf má v prípade malej vzorky dát</a:t>
          </a:r>
          <a:r>
            <a:rPr lang="sk-S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vyššiu výpovednú hodnotu než histogram.</a:t>
          </a:r>
          <a:endParaRPr lang="sk-SK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sk-S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(versus fits)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keďže sú body rozstrúsené náhodne, model spĺňa podmienku homoskedasticity</a:t>
          </a:r>
          <a:r>
            <a:rPr lang="sk-S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sk-S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3.(histogram)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 normálne rozdelené rez</a:t>
          </a:r>
          <a:r>
            <a:rPr lang="sk-S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duá by mal mať histogram približne tvar zvona (Gaussova krivka). Nepravidelný tvar „hrebeňa“ je však pri menšom množstve dát bežný a nemusí znamenať porušenie normality, ak body v pravdepodobnostnom grafe (bod 1.1) kopírujú priamku.</a:t>
          </a:r>
          <a:endParaRPr lang="sk-SK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sk-S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4.(versus</a:t>
          </a:r>
          <a:r>
            <a:rPr lang="sk-SK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order)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Tento graf slúži na overenie, či v zaznamenanom časovom poradí neexistuje trend alebo systematická závislosť. Náhodný rozptyl bez viditeľného vzoru potvrdzuje nezávislosť rezíduí a absenciu autokorelácie (chyby merania sa navzájom neovplyvňujú).</a:t>
          </a:r>
          <a:endParaRPr lang="en-GB" sz="1100" b="0"/>
        </a:p>
      </xdr:txBody>
    </xdr:sp>
    <xdr:clientData/>
  </xdr:twoCellAnchor>
  <xdr:twoCellAnchor editAs="oneCell">
    <xdr:from>
      <xdr:col>1</xdr:col>
      <xdr:colOff>571500</xdr:colOff>
      <xdr:row>32</xdr:row>
      <xdr:rowOff>15240</xdr:rowOff>
    </xdr:from>
    <xdr:to>
      <xdr:col>13</xdr:col>
      <xdr:colOff>114300</xdr:colOff>
      <xdr:row>57</xdr:row>
      <xdr:rowOff>15240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B29727-A9B5-9B78-9580-1D6A9D45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1100" y="7840980"/>
          <a:ext cx="6858000" cy="457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335280</xdr:colOff>
      <xdr:row>0</xdr:row>
      <xdr:rowOff>53340</xdr:rowOff>
    </xdr:from>
    <xdr:to>
      <xdr:col>13</xdr:col>
      <xdr:colOff>342217</xdr:colOff>
      <xdr:row>0</xdr:row>
      <xdr:rowOff>532140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D67E2D-C8E6-8061-1B6A-520CFE687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53340"/>
          <a:ext cx="8000317" cy="478800"/>
        </a:xfrm>
        <a:prstGeom prst="rect">
          <a:avLst/>
        </a:prstGeom>
      </xdr:spPr>
    </xdr:pic>
    <xdr:clientData/>
  </xdr:twoCellAnchor>
  <xdr:oneCellAnchor>
    <xdr:from>
      <xdr:col>1</xdr:col>
      <xdr:colOff>91440</xdr:colOff>
      <xdr:row>0</xdr:row>
      <xdr:rowOff>495300</xdr:rowOff>
    </xdr:from>
    <xdr:ext cx="6002541" cy="95346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AC05A4B-052C-F448-BA1E-1F7141BB52F2}"/>
            </a:ext>
          </a:extLst>
        </xdr:cNvPr>
        <xdr:cNvSpPr txBox="1"/>
      </xdr:nvSpPr>
      <xdr:spPr>
        <a:xfrm>
          <a:off x="701040" y="495300"/>
          <a:ext cx="6002541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k-SK" sz="1100"/>
            <a:t>Nakoľko sme v regresii "stratili" vstup t3/x3</a:t>
          </a:r>
          <a:r>
            <a:rPr lang="sk-SK" sz="1100" baseline="0"/>
            <a:t> - rýchlosť lasera, volíme na testovanie práve tento faktor.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Nulová hypotéza (H0​): b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=0. Vybraný faktor nemá štatisticky významný vplyv na koróznu odolnosť.</a:t>
          </a:r>
          <a:endParaRPr lang="sk-SK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Alternatívna hypotéza (H1​): b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≠0. Vybraný faktor má štatisticky významný vplyv na koróznu odolnosť.</a:t>
          </a:r>
          <a:endParaRPr lang="sk-SK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l-GR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α</a:t>
          </a:r>
          <a:r>
            <a:rPr lang="sk-SK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=0,05</a:t>
          </a:r>
        </a:p>
        <a:p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T-value</a:t>
          </a:r>
          <a:r>
            <a:rPr lang="sk-SK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&gt;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tcrit - zamietame H0</a:t>
          </a:r>
        </a:p>
      </xdr:txBody>
    </xdr:sp>
    <xdr:clientData/>
  </xdr:oneCellAnchor>
  <xdr:twoCellAnchor editAs="oneCell">
    <xdr:from>
      <xdr:col>1</xdr:col>
      <xdr:colOff>220980</xdr:colOff>
      <xdr:row>0</xdr:row>
      <xdr:rowOff>1623060</xdr:rowOff>
    </xdr:from>
    <xdr:to>
      <xdr:col>6</xdr:col>
      <xdr:colOff>245745</xdr:colOff>
      <xdr:row>7</xdr:row>
      <xdr:rowOff>97699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D7350E-909B-64EE-4670-177E79826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580" y="1623060"/>
          <a:ext cx="3072765" cy="1316899"/>
        </a:xfrm>
        <a:prstGeom prst="rect">
          <a:avLst/>
        </a:prstGeom>
      </xdr:spPr>
    </xdr:pic>
    <xdr:clientData/>
  </xdr:twoCellAnchor>
  <xdr:twoCellAnchor editAs="oneCell">
    <xdr:from>
      <xdr:col>7</xdr:col>
      <xdr:colOff>414713</xdr:colOff>
      <xdr:row>0</xdr:row>
      <xdr:rowOff>1325881</xdr:rowOff>
    </xdr:from>
    <xdr:to>
      <xdr:col>12</xdr:col>
      <xdr:colOff>504825</xdr:colOff>
      <xdr:row>11</xdr:row>
      <xdr:rowOff>167641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F07FC9-F50C-A9A6-B839-8A638285B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81913" y="1325881"/>
          <a:ext cx="3206692" cy="2415540"/>
        </a:xfrm>
        <a:prstGeom prst="rect">
          <a:avLst/>
        </a:prstGeom>
      </xdr:spPr>
    </xdr:pic>
    <xdr:clientData/>
  </xdr:twoCellAnchor>
  <xdr:twoCellAnchor editAs="oneCell">
    <xdr:from>
      <xdr:col>7</xdr:col>
      <xdr:colOff>259080</xdr:colOff>
      <xdr:row>14</xdr:row>
      <xdr:rowOff>160020</xdr:rowOff>
    </xdr:from>
    <xdr:to>
      <xdr:col>13</xdr:col>
      <xdr:colOff>468630</xdr:colOff>
      <xdr:row>22</xdr:row>
      <xdr:rowOff>31509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28ECC1-BE13-E84B-7C8A-7BF01633E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26280" y="4282440"/>
          <a:ext cx="3935730" cy="1334529"/>
        </a:xfrm>
        <a:prstGeom prst="rect">
          <a:avLst/>
        </a:prstGeom>
      </xdr:spPr>
    </xdr:pic>
    <xdr:clientData/>
  </xdr:twoCellAnchor>
  <xdr:twoCellAnchor editAs="oneCell">
    <xdr:from>
      <xdr:col>13</xdr:col>
      <xdr:colOff>198120</xdr:colOff>
      <xdr:row>2</xdr:row>
      <xdr:rowOff>86229</xdr:rowOff>
    </xdr:from>
    <xdr:to>
      <xdr:col>21</xdr:col>
      <xdr:colOff>450606</xdr:colOff>
      <xdr:row>18</xdr:row>
      <xdr:rowOff>116797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6A53912-98F9-5CBF-6896-175BCE5A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2014089"/>
          <a:ext cx="5129286" cy="2956648"/>
        </a:xfrm>
        <a:prstGeom prst="rect">
          <a:avLst/>
        </a:prstGeom>
      </xdr:spPr>
    </xdr:pic>
    <xdr:clientData/>
  </xdr:twoCellAnchor>
  <xdr:twoCellAnchor editAs="oneCell">
    <xdr:from>
      <xdr:col>18</xdr:col>
      <xdr:colOff>538920</xdr:colOff>
      <xdr:row>14</xdr:row>
      <xdr:rowOff>98940</xdr:rowOff>
    </xdr:from>
    <xdr:to>
      <xdr:col>19</xdr:col>
      <xdr:colOff>243960</xdr:colOff>
      <xdr:row>16</xdr:row>
      <xdr:rowOff>88860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17523A67-3FA4-63FB-5A7F-7EB2D927D18F}"/>
                </a:ext>
              </a:extLst>
            </xdr14:cNvPr>
            <xdr14:cNvContentPartPr/>
          </xdr14:nvContentPartPr>
          <xdr14:nvPr macro=""/>
          <xdr14:xfrm>
            <a:off x="11511720" y="4221360"/>
            <a:ext cx="314640" cy="355680"/>
          </xdr14:xfrm>
        </xdr:contentPart>
      </mc:Choice>
      <mc:Fallback xmlns="">
        <xdr:pic>
          <xdr:nvPicPr>
            <xdr:cNvPr id="50" name="Ink 49">
              <a:extLst>
                <a:ext uri="{FF2B5EF4-FFF2-40B4-BE49-F238E27FC236}">
                  <a16:creationId xmlns:a16="http://schemas.microsoft.com/office/drawing/2014/main" id="{17523A67-3FA4-63FB-5A7F-7EB2D927D18F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1505600" y="4215240"/>
              <a:ext cx="326880" cy="367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57360</xdr:colOff>
      <xdr:row>18</xdr:row>
      <xdr:rowOff>28879</xdr:rowOff>
    </xdr:from>
    <xdr:to>
      <xdr:col>19</xdr:col>
      <xdr:colOff>333480</xdr:colOff>
      <xdr:row>18</xdr:row>
      <xdr:rowOff>175399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80FB5555-7CB1-9379-21A0-E54BAEA17A66}"/>
                </a:ext>
              </a:extLst>
            </xdr14:cNvPr>
            <xdr14:cNvContentPartPr/>
          </xdr14:nvContentPartPr>
          <xdr14:nvPr macro=""/>
          <xdr14:xfrm>
            <a:off x="11639760" y="4860283"/>
            <a:ext cx="276120" cy="146520"/>
          </xdr14:xfrm>
        </xdr:contentPart>
      </mc:Choice>
      <mc:Fallback xmlns="">
        <xdr:pic>
          <xdr:nvPicPr>
            <xdr:cNvPr id="58" name="Ink 57">
              <a:extLst>
                <a:ext uri="{FF2B5EF4-FFF2-40B4-BE49-F238E27FC236}">
                  <a16:creationId xmlns:a16="http://schemas.microsoft.com/office/drawing/2014/main" id="{80FB5555-7CB1-9379-21A0-E54BAEA17A66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1633640" y="4854163"/>
              <a:ext cx="288360" cy="158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7620</xdr:colOff>
      <xdr:row>26</xdr:row>
      <xdr:rowOff>144780</xdr:rowOff>
    </xdr:from>
    <xdr:to>
      <xdr:col>12</xdr:col>
      <xdr:colOff>475559</xdr:colOff>
      <xdr:row>27</xdr:row>
      <xdr:rowOff>723394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CD89E424-8287-71C8-7BC9-3316FE59D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7220" y="6461760"/>
          <a:ext cx="7242119" cy="761494"/>
        </a:xfrm>
        <a:prstGeom prst="rect">
          <a:avLst/>
        </a:prstGeom>
      </xdr:spPr>
    </xdr:pic>
    <xdr:clientData/>
  </xdr:twoCellAnchor>
  <xdr:oneCellAnchor>
    <xdr:from>
      <xdr:col>1</xdr:col>
      <xdr:colOff>83820</xdr:colOff>
      <xdr:row>27</xdr:row>
      <xdr:rowOff>693420</xdr:rowOff>
    </xdr:from>
    <xdr:ext cx="8272586" cy="95346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7258B9E-03B5-41D5-8938-FCC1CB4BFA7F}"/>
            </a:ext>
          </a:extLst>
        </xdr:cNvPr>
        <xdr:cNvSpPr txBox="1"/>
      </xdr:nvSpPr>
      <xdr:spPr>
        <a:xfrm>
          <a:off x="693420" y="7193280"/>
          <a:ext cx="8272586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Nulová hypotéza (H0​): 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Dodatočný príspevok faktora rýchlosti</a:t>
          </a:r>
          <a:r>
            <a:rPr lang="sk-SK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lasera 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na vysvetlenie variability koróznej odolnosti nie je štatisticky významný.</a:t>
          </a:r>
          <a:endParaRPr lang="sk-SK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Alternatívna hypotéza (H1​): 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Dodatočný príspevok faktora rýchlosti</a:t>
          </a:r>
          <a:r>
            <a:rPr lang="sk-SK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lasera 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na vysvetlenie variability koróznej odolnosti je štatisticky významný.</a:t>
          </a:r>
          <a:endParaRPr lang="sk-SK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l-GR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α</a:t>
          </a:r>
          <a:r>
            <a:rPr lang="sk-SK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=0,05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Ak je P≤</a:t>
          </a:r>
          <a:r>
            <a:rPr lang="el-GR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α (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teda ≤0,05), zamietate H0​.</a:t>
          </a:r>
          <a:endParaRPr lang="sk-SK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GB" b="0" i="0"/>
            <a:t>Ak je F-Value &gt; 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Fcrit​</a:t>
          </a:r>
          <a:r>
            <a:rPr lang="en-GB" b="0" i="0"/>
            <a:t>, zamietate 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H0​</a:t>
          </a:r>
          <a:endParaRPr lang="sk-SK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0</xdr:col>
      <xdr:colOff>586740</xdr:colOff>
      <xdr:row>28</xdr:row>
      <xdr:rowOff>129540</xdr:rowOff>
    </xdr:from>
    <xdr:to>
      <xdr:col>9</xdr:col>
      <xdr:colOff>196215</xdr:colOff>
      <xdr:row>43</xdr:row>
      <xdr:rowOff>120015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372F3FF3-1628-AA66-4541-E9467844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6740" y="7658100"/>
          <a:ext cx="5095875" cy="2733675"/>
        </a:xfrm>
        <a:prstGeom prst="rect">
          <a:avLst/>
        </a:prstGeom>
      </xdr:spPr>
    </xdr:pic>
    <xdr:clientData/>
  </xdr:twoCellAnchor>
  <xdr:twoCellAnchor editAs="oneCell">
    <xdr:from>
      <xdr:col>12</xdr:col>
      <xdr:colOff>312420</xdr:colOff>
      <xdr:row>28</xdr:row>
      <xdr:rowOff>138751</xdr:rowOff>
    </xdr:from>
    <xdr:to>
      <xdr:col>21</xdr:col>
      <xdr:colOff>237252</xdr:colOff>
      <xdr:row>45</xdr:row>
      <xdr:rowOff>49203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73D6CBE-F702-A7E4-CE87-FB1DC9B2B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27620" y="7834951"/>
          <a:ext cx="5411232" cy="3019412"/>
        </a:xfrm>
        <a:prstGeom prst="rect">
          <a:avLst/>
        </a:prstGeom>
      </xdr:spPr>
    </xdr:pic>
    <xdr:clientData/>
  </xdr:twoCellAnchor>
  <xdr:twoCellAnchor editAs="oneCell">
    <xdr:from>
      <xdr:col>17</xdr:col>
      <xdr:colOff>159960</xdr:colOff>
      <xdr:row>43</xdr:row>
      <xdr:rowOff>15060</xdr:rowOff>
    </xdr:from>
    <xdr:to>
      <xdr:col>17</xdr:col>
      <xdr:colOff>176160</xdr:colOff>
      <xdr:row>43</xdr:row>
      <xdr:rowOff>121980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C340BDD2-A8DD-57B5-46AE-EFD911192DF1}"/>
                </a:ext>
              </a:extLst>
            </xdr14:cNvPr>
            <xdr14:cNvContentPartPr/>
          </xdr14:nvContentPartPr>
          <xdr14:nvPr macro=""/>
          <xdr14:xfrm>
            <a:off x="10523160" y="10454460"/>
            <a:ext cx="16200" cy="106920"/>
          </xdr14:xfrm>
        </xdr:contentPart>
      </mc:Choice>
      <mc:Fallback xmlns="">
        <xdr:pic>
          <xdr:nvPicPr>
            <xdr:cNvPr id="64" name="Ink 63">
              <a:extLst>
                <a:ext uri="{FF2B5EF4-FFF2-40B4-BE49-F238E27FC236}">
                  <a16:creationId xmlns:a16="http://schemas.microsoft.com/office/drawing/2014/main" id="{C340BDD2-A8DD-57B5-46AE-EFD911192DF1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10517040" y="10448340"/>
              <a:ext cx="28440" cy="119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37920</xdr:colOff>
      <xdr:row>41</xdr:row>
      <xdr:rowOff>34860</xdr:rowOff>
    </xdr:from>
    <xdr:to>
      <xdr:col>17</xdr:col>
      <xdr:colOff>330240</xdr:colOff>
      <xdr:row>42</xdr:row>
      <xdr:rowOff>165540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C5E2E2B0-CEBC-ED07-FBDD-83FA40877289}"/>
                </a:ext>
              </a:extLst>
            </xdr14:cNvPr>
            <xdr14:cNvContentPartPr/>
          </xdr14:nvContentPartPr>
          <xdr14:nvPr macro=""/>
          <xdr14:xfrm>
            <a:off x="10401120" y="10108500"/>
            <a:ext cx="292320" cy="313560"/>
          </xdr14:xfrm>
        </xdr:contentPart>
      </mc:Choice>
      <mc:Fallback xmlns="">
        <xdr:pic>
          <xdr:nvPicPr>
            <xdr:cNvPr id="72" name="Ink 71">
              <a:extLst>
                <a:ext uri="{FF2B5EF4-FFF2-40B4-BE49-F238E27FC236}">
                  <a16:creationId xmlns:a16="http://schemas.microsoft.com/office/drawing/2014/main" id="{C5E2E2B0-CEBC-ED07-FBDD-83FA40877289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10395000" y="10102373"/>
              <a:ext cx="304560" cy="325814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179400</xdr:colOff>
      <xdr:row>45</xdr:row>
      <xdr:rowOff>48006</xdr:rowOff>
    </xdr:from>
    <xdr:to>
      <xdr:col>17</xdr:col>
      <xdr:colOff>513480</xdr:colOff>
      <xdr:row>46</xdr:row>
      <xdr:rowOff>12562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49FD26B5-C83F-9DDE-12A1-0DF10B08776A}"/>
                </a:ext>
              </a:extLst>
            </xdr14:cNvPr>
            <xdr14:cNvContentPartPr/>
          </xdr14:nvContentPartPr>
          <xdr14:nvPr macro=""/>
          <xdr14:xfrm>
            <a:off x="10542600" y="10920543"/>
            <a:ext cx="334080" cy="149040"/>
          </xdr14:xfrm>
        </xdr:contentPart>
      </mc:Choice>
      <mc:Fallback xmlns="">
        <xdr:pic>
          <xdr:nvPicPr>
            <xdr:cNvPr id="82" name="Ink 81">
              <a:extLst>
                <a:ext uri="{FF2B5EF4-FFF2-40B4-BE49-F238E27FC236}">
                  <a16:creationId xmlns:a16="http://schemas.microsoft.com/office/drawing/2014/main" id="{49FD26B5-C83F-9DDE-12A1-0DF10B08776A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10536473" y="10914423"/>
              <a:ext cx="346333" cy="161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586740</xdr:colOff>
      <xdr:row>49</xdr:row>
      <xdr:rowOff>121920</xdr:rowOff>
    </xdr:from>
    <xdr:to>
      <xdr:col>15</xdr:col>
      <xdr:colOff>5014</xdr:colOff>
      <xdr:row>49</xdr:row>
      <xdr:rowOff>693500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FEE70B2-6208-7815-5962-10991FD9F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86740" y="12031980"/>
          <a:ext cx="8630854" cy="571580"/>
        </a:xfrm>
        <a:prstGeom prst="rect">
          <a:avLst/>
        </a:prstGeom>
      </xdr:spPr>
    </xdr:pic>
    <xdr:clientData/>
  </xdr:twoCellAnchor>
  <xdr:twoCellAnchor editAs="oneCell">
    <xdr:from>
      <xdr:col>5</xdr:col>
      <xdr:colOff>548400</xdr:colOff>
      <xdr:row>16</xdr:row>
      <xdr:rowOff>175260</xdr:rowOff>
    </xdr:from>
    <xdr:to>
      <xdr:col>10</xdr:col>
      <xdr:colOff>326760</xdr:colOff>
      <xdr:row>22</xdr:row>
      <xdr:rowOff>129900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C522F16E-E27D-FB92-6095-7C0F46D17917}"/>
                </a:ext>
              </a:extLst>
            </xdr14:cNvPr>
            <xdr14:cNvContentPartPr/>
          </xdr14:nvContentPartPr>
          <xdr14:nvPr macro=""/>
          <xdr14:xfrm>
            <a:off x="3596400" y="4663440"/>
            <a:ext cx="2826360" cy="1051920"/>
          </xdr14:xfrm>
        </xdr:contentPart>
      </mc:Choice>
      <mc:Fallback xmlns="">
        <xdr:pic>
          <xdr:nvPicPr>
            <xdr:cNvPr id="86" name="Ink 85">
              <a:extLst>
                <a:ext uri="{FF2B5EF4-FFF2-40B4-BE49-F238E27FC236}">
                  <a16:creationId xmlns:a16="http://schemas.microsoft.com/office/drawing/2014/main" id="{C522F16E-E27D-FB92-6095-7C0F46D17917}"/>
                </a:ext>
              </a:extLst>
            </xdr:cNvPr>
            <xdr:cNvPicPr/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3590280" y="4657320"/>
              <a:ext cx="2838600" cy="106416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228600</xdr:colOff>
      <xdr:row>49</xdr:row>
      <xdr:rowOff>716280</xdr:rowOff>
    </xdr:from>
    <xdr:ext cx="8594917" cy="609013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C2A61F5-0C3A-4191-9D17-82B7E4E73AD7}"/>
            </a:ext>
          </a:extLst>
        </xdr:cNvPr>
        <xdr:cNvSpPr txBox="1"/>
      </xdr:nvSpPr>
      <xdr:spPr>
        <a:xfrm>
          <a:off x="838200" y="12626340"/>
          <a:ext cx="8594917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Nulová hypotéza (H0​): 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b123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​=0. Vybraná interakcia faktorov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(zloženie, rýchlosť a výkon lasera)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nemá štatisticky významný vplyv na koróznu odolnosť.</a:t>
          </a:r>
          <a:endParaRPr lang="sk-SK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Alternatívna hypotéza (H1​): 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b123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≠0. Vybraná interakcia </a:t>
          </a:r>
          <a:r>
            <a:rPr lang="sk-SK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(zloženie, rýchlosť  a výkon lasera)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má štatisticky významný vplyv na koróznu odolnosť.</a:t>
          </a:r>
          <a:endParaRPr lang="sk-SK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l-GR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α</a:t>
          </a:r>
          <a:r>
            <a:rPr lang="sk-SK" sz="11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=0,05</a:t>
          </a:r>
        </a:p>
      </xdr:txBody>
    </xdr:sp>
    <xdr:clientData/>
  </xdr:oneCellAnchor>
  <xdr:twoCellAnchor editAs="oneCell">
    <xdr:from>
      <xdr:col>0</xdr:col>
      <xdr:colOff>0</xdr:colOff>
      <xdr:row>50</xdr:row>
      <xdr:rowOff>0</xdr:rowOff>
    </xdr:from>
    <xdr:to>
      <xdr:col>9</xdr:col>
      <xdr:colOff>571500</xdr:colOff>
      <xdr:row>64</xdr:row>
      <xdr:rowOff>173355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A5B165DD-3FA4-8047-1524-90F5326E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3830300"/>
          <a:ext cx="6057900" cy="273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66</xdr:row>
      <xdr:rowOff>22860</xdr:rowOff>
    </xdr:from>
    <xdr:to>
      <xdr:col>9</xdr:col>
      <xdr:colOff>235539</xdr:colOff>
      <xdr:row>84</xdr:row>
      <xdr:rowOff>146685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A322A2D-A247-89E0-6576-DBA57A93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9540" y="16779240"/>
          <a:ext cx="5592399" cy="3415665"/>
        </a:xfrm>
        <a:prstGeom prst="rect">
          <a:avLst/>
        </a:prstGeom>
      </xdr:spPr>
    </xdr:pic>
    <xdr:clientData/>
  </xdr:twoCellAnchor>
  <xdr:twoCellAnchor editAs="oneCell">
    <xdr:from>
      <xdr:col>12</xdr:col>
      <xdr:colOff>254517</xdr:colOff>
      <xdr:row>67</xdr:row>
      <xdr:rowOff>12718</xdr:rowOff>
    </xdr:from>
    <xdr:to>
      <xdr:col>21</xdr:col>
      <xdr:colOff>460170</xdr:colOff>
      <xdr:row>84</xdr:row>
      <xdr:rowOff>30479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9043C47D-69B2-F535-742F-B821A321F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638297" y="16951978"/>
          <a:ext cx="5692053" cy="3126721"/>
        </a:xfrm>
        <a:prstGeom prst="rect">
          <a:avLst/>
        </a:prstGeom>
      </xdr:spPr>
    </xdr:pic>
    <xdr:clientData/>
  </xdr:twoCellAnchor>
  <xdr:twoCellAnchor editAs="oneCell">
    <xdr:from>
      <xdr:col>18</xdr:col>
      <xdr:colOff>463860</xdr:colOff>
      <xdr:row>81</xdr:row>
      <xdr:rowOff>106740</xdr:rowOff>
    </xdr:from>
    <xdr:to>
      <xdr:col>18</xdr:col>
      <xdr:colOff>487980</xdr:colOff>
      <xdr:row>82</xdr:row>
      <xdr:rowOff>91620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BAFED6F1-3139-86EC-7301-1C12DD502040}"/>
                </a:ext>
              </a:extLst>
            </xdr14:cNvPr>
            <xdr14:cNvContentPartPr/>
          </xdr14:nvContentPartPr>
          <xdr14:nvPr macro=""/>
          <xdr14:xfrm>
            <a:off x="11505240" y="19606320"/>
            <a:ext cx="24120" cy="167760"/>
          </xdr14:xfrm>
        </xdr:contentPart>
      </mc:Choice>
      <mc:Fallback xmlns="">
        <xdr:pic>
          <xdr:nvPicPr>
            <xdr:cNvPr id="94" name="Ink 93">
              <a:extLst>
                <a:ext uri="{FF2B5EF4-FFF2-40B4-BE49-F238E27FC236}">
                  <a16:creationId xmlns:a16="http://schemas.microsoft.com/office/drawing/2014/main" id="{BAFED6F1-3139-86EC-7301-1C12DD502040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11499120" y="19600200"/>
              <a:ext cx="36360" cy="180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259020</xdr:colOff>
      <xdr:row>79</xdr:row>
      <xdr:rowOff>157140</xdr:rowOff>
    </xdr:from>
    <xdr:to>
      <xdr:col>19</xdr:col>
      <xdr:colOff>117060</xdr:colOff>
      <xdr:row>81</xdr:row>
      <xdr:rowOff>115740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CACD151E-1746-720E-D7BE-47E519ED7121}"/>
                </a:ext>
              </a:extLst>
            </xdr14:cNvPr>
            <xdr14:cNvContentPartPr/>
          </xdr14:nvContentPartPr>
          <xdr14:nvPr macro=""/>
          <xdr14:xfrm>
            <a:off x="11300400" y="19290960"/>
            <a:ext cx="467640" cy="324360"/>
          </xdr14:xfrm>
        </xdr:contentPart>
      </mc:Choice>
      <mc:Fallback xmlns="">
        <xdr:pic>
          <xdr:nvPicPr>
            <xdr:cNvPr id="105" name="Ink 104">
              <a:extLst>
                <a:ext uri="{FF2B5EF4-FFF2-40B4-BE49-F238E27FC236}">
                  <a16:creationId xmlns:a16="http://schemas.microsoft.com/office/drawing/2014/main" id="{CACD151E-1746-720E-D7BE-47E519ED7121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11294280" y="19284840"/>
              <a:ext cx="479880" cy="336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22680</xdr:colOff>
      <xdr:row>9</xdr:row>
      <xdr:rowOff>53220</xdr:rowOff>
    </xdr:from>
    <xdr:to>
      <xdr:col>18</xdr:col>
      <xdr:colOff>484740</xdr:colOff>
      <xdr:row>15</xdr:row>
      <xdr:rowOff>109020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A4626D78-3390-2AD5-8832-26D5085C08D8}"/>
                </a:ext>
              </a:extLst>
            </xdr14:cNvPr>
            <xdr14:cNvContentPartPr/>
          </xdr14:nvContentPartPr>
          <xdr14:nvPr macro=""/>
          <xdr14:xfrm>
            <a:off x="1851480" y="3261240"/>
            <a:ext cx="9674640" cy="1153080"/>
          </xdr14:xfrm>
        </xdr:contentPart>
      </mc:Choice>
      <mc:Fallback xmlns="">
        <xdr:pic>
          <xdr:nvPicPr>
            <xdr:cNvPr id="108" name="Ink 107">
              <a:extLst>
                <a:ext uri="{FF2B5EF4-FFF2-40B4-BE49-F238E27FC236}">
                  <a16:creationId xmlns:a16="http://schemas.microsoft.com/office/drawing/2014/main" id="{A4626D78-3390-2AD5-8832-26D5085C08D8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1845360" y="3255120"/>
              <a:ext cx="9686880" cy="1165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22680</xdr:colOff>
      <xdr:row>11</xdr:row>
      <xdr:rowOff>97860</xdr:rowOff>
    </xdr:from>
    <xdr:to>
      <xdr:col>18</xdr:col>
      <xdr:colOff>380700</xdr:colOff>
      <xdr:row>19</xdr:row>
      <xdr:rowOff>7140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6B943B94-F7EE-B77A-EF1B-CA90B30CBAD4}"/>
                </a:ext>
              </a:extLst>
            </xdr14:cNvPr>
            <xdr14:cNvContentPartPr/>
          </xdr14:nvContentPartPr>
          <xdr14:nvPr macro=""/>
          <xdr14:xfrm>
            <a:off x="1851480" y="3671640"/>
            <a:ext cx="9570600" cy="1372320"/>
          </xdr14:xfrm>
        </xdr:contentPart>
      </mc:Choice>
      <mc:Fallback xmlns="">
        <xdr:pic>
          <xdr:nvPicPr>
            <xdr:cNvPr id="111" name="Ink 110">
              <a:extLst>
                <a:ext uri="{FF2B5EF4-FFF2-40B4-BE49-F238E27FC236}">
                  <a16:creationId xmlns:a16="http://schemas.microsoft.com/office/drawing/2014/main" id="{6B943B94-F7EE-B77A-EF1B-CA90B30CBAD4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1845360" y="3665518"/>
              <a:ext cx="9582840" cy="1384563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6</xdr:row>
      <xdr:rowOff>45720</xdr:rowOff>
    </xdr:from>
    <xdr:to>
      <xdr:col>13</xdr:col>
      <xdr:colOff>45720</xdr:colOff>
      <xdr:row>33</xdr:row>
      <xdr:rowOff>91440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89186F-C781-4199-B31E-BDC7989E1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1143000"/>
          <a:ext cx="7475220" cy="498348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1</xdr:row>
      <xdr:rowOff>144780</xdr:rowOff>
    </xdr:from>
    <xdr:to>
      <xdr:col>15</xdr:col>
      <xdr:colOff>45042</xdr:colOff>
      <xdr:row>5</xdr:row>
      <xdr:rowOff>51524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3E0447-90E3-9702-2891-2B9834D2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9080" y="327660"/>
          <a:ext cx="8792802" cy="638264"/>
        </a:xfrm>
        <a:prstGeom prst="rect">
          <a:avLst/>
        </a:prstGeom>
      </xdr:spPr>
    </xdr:pic>
    <xdr:clientData/>
  </xdr:twoCellAnchor>
  <xdr:oneCellAnchor>
    <xdr:from>
      <xdr:col>2</xdr:col>
      <xdr:colOff>160020</xdr:colOff>
      <xdr:row>35</xdr:row>
      <xdr:rowOff>22860</xdr:rowOff>
    </xdr:from>
    <xdr:ext cx="10151753" cy="147014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93EA6E5-EE0A-8EF2-602D-CB6391D0F6F6}"/>
            </a:ext>
          </a:extLst>
        </xdr:cNvPr>
        <xdr:cNvSpPr txBox="1"/>
      </xdr:nvSpPr>
      <xdr:spPr>
        <a:xfrm>
          <a:off x="1242060" y="6423660"/>
          <a:ext cx="10151753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k-SK" sz="1100"/>
            <a:t>Zloženie:</a:t>
          </a:r>
        </a:p>
        <a:p>
          <a:r>
            <a:rPr lang="sk-SK" sz="1100"/>
            <a:t>Čím</a:t>
          </a:r>
          <a:r>
            <a:rPr lang="sk-SK" sz="1100" baseline="0"/>
            <a:t> je vyšší podiel čírosti Mg v zlúčenine, tým viac a rýchlejšie narastá betaA. Inými slovami, čím čírejšia zliatina Mg, tým horšia je korózna odolnosť. Je to najdôležitejší faktor.</a:t>
          </a:r>
        </a:p>
        <a:p>
          <a:r>
            <a:rPr lang="sk-SK" sz="1100" baseline="0"/>
            <a:t>Výkon laseru:</a:t>
          </a:r>
        </a:p>
        <a:p>
          <a:r>
            <a:rPr lang="sk-SK" sz="1100" baseline="0"/>
            <a:t>Je najmenší, nebadateľný vplyv. Zvýšenie výkonu lasera má nepatrný dopad na zvýšenie betaA a tým zhoršenie koróznej odolnosti.</a:t>
          </a:r>
        </a:p>
        <a:p>
          <a:r>
            <a:rPr lang="sk-SK" sz="1100" baseline="0"/>
            <a:t>Rýchlosť laseru:</a:t>
          </a:r>
        </a:p>
        <a:p>
          <a:r>
            <a:rPr lang="sk-SK" sz="1100" baseline="0"/>
            <a:t>Má veľmi blízko k tomu, aby bol štatisticky významný. Čím väčšia rýchlosť laseru, tým väčšie hodnoty betaA a teda o to horšia korózna odolnosť.</a:t>
          </a:r>
        </a:p>
        <a:p>
          <a:endParaRPr lang="sk-SK" sz="1100" baseline="0"/>
        </a:p>
        <a:p>
          <a:r>
            <a:rPr lang="sk-SK" sz="1100"/>
            <a:t>Všetky efekty majú pozitívny</a:t>
          </a:r>
          <a:r>
            <a:rPr lang="sk-SK" sz="1100" baseline="0"/>
            <a:t> vplyv (rastpci charakter) ale pre význam jednotky betaA majú negatívnu interpretáciu.</a:t>
          </a:r>
          <a:endParaRPr lang="en-GB" sz="1100"/>
        </a:p>
      </xdr:txBody>
    </xdr:sp>
    <xdr:clientData/>
  </xdr:oneCellAnchor>
  <xdr:twoCellAnchor editAs="oneCell">
    <xdr:from>
      <xdr:col>1</xdr:col>
      <xdr:colOff>106680</xdr:colOff>
      <xdr:row>61</xdr:row>
      <xdr:rowOff>60960</xdr:rowOff>
    </xdr:from>
    <xdr:to>
      <xdr:col>18</xdr:col>
      <xdr:colOff>160020</xdr:colOff>
      <xdr:row>99</xdr:row>
      <xdr:rowOff>132080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4A6440F-22A3-401B-AE17-9C48338FC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4820" y="12992100"/>
          <a:ext cx="10530840" cy="7020560"/>
        </a:xfrm>
        <a:prstGeom prst="rect">
          <a:avLst/>
        </a:prstGeom>
      </xdr:spPr>
    </xdr:pic>
    <xdr:clientData/>
  </xdr:twoCellAnchor>
  <xdr:oneCellAnchor>
    <xdr:from>
      <xdr:col>2</xdr:col>
      <xdr:colOff>160020</xdr:colOff>
      <xdr:row>36</xdr:row>
      <xdr:rowOff>22860</xdr:rowOff>
    </xdr:from>
    <xdr:ext cx="1332544" cy="25295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4821D201-B3FD-DC9F-248E-56CCC25D2E83}"/>
                </a:ext>
              </a:extLst>
            </xdr:cNvPr>
            <xdr:cNvSpPr txBox="1"/>
          </xdr:nvSpPr>
          <xdr:spPr>
            <a:xfrm>
              <a:off x="1242060" y="7917180"/>
              <a:ext cx="1332544" cy="25295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ⅇ</m:t>
                    </m:r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𝑓𝑖</m:t>
                    </m:r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Sup>
                      <m:sSubSup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</m:t>
                        </m:r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</m:sub>
                      <m:sup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</m:sup>
                    </m:sSubSup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sSubSup>
                      <m:sSubSup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</m:t>
                        </m:r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</m:sub>
                      <m:sup>
                        <m:r>
                          <a:rPr lang="sk-SK" sz="16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</m:sup>
                    </m:sSubSup>
                  </m:oMath>
                </m:oMathPara>
              </a14:m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4821D201-B3FD-DC9F-248E-56CCC25D2E83}"/>
                </a:ext>
              </a:extLst>
            </xdr:cNvPr>
            <xdr:cNvSpPr txBox="1"/>
          </xdr:nvSpPr>
          <xdr:spPr>
            <a:xfrm>
              <a:off x="1242060" y="7917180"/>
              <a:ext cx="1332544" cy="25295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ⅇ𝑓</a:t>
              </a:r>
              <a:r>
                <a:rPr lang="en-GB" sz="1600" i="0" baseline="-2500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𝑖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=𝑦_𝑖^+−𝑦_𝑖^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−</a:t>
              </a:r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4</xdr:col>
      <xdr:colOff>373380</xdr:colOff>
      <xdr:row>36</xdr:row>
      <xdr:rowOff>38100</xdr:rowOff>
    </xdr:from>
    <xdr:ext cx="3923253" cy="2696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ED8189D6-7E41-2B9B-EB59-F5F9DB169495}"/>
                </a:ext>
              </a:extLst>
            </xdr:cNvPr>
            <xdr:cNvSpPr txBox="1"/>
          </xdr:nvSpPr>
          <xdr:spPr>
            <a:xfrm>
              <a:off x="2674620" y="7932420"/>
              <a:ext cx="3923253" cy="2696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en-GB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GB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</m:t>
                        </m:r>
                      </m:e>
                      <m:sub>
                        <m:r>
                          <a:rPr lang="en-GB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</m:sub>
                      <m:sup>
                        <m:r>
                          <a:rPr lang="en-GB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</m:sup>
                    </m:sSubSup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𝑝𝑟𝑖𝑒𝑚𝑒𝑟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𝑡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ý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𝑐h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𝑏𝑒𝑡𝑎𝐴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,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𝑘𝑑𝑒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𝑓𝑎𝑘𝑡𝑜𝑟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𝑖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𝑗𝑒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𝑛𝑎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h𝑜𝑟𝑛𝑒𝑗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h𝑟𝑎𝑛𝑖𝑐𝑖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ED8189D6-7E41-2B9B-EB59-F5F9DB169495}"/>
                </a:ext>
              </a:extLst>
            </xdr:cNvPr>
            <xdr:cNvSpPr txBox="1"/>
          </xdr:nvSpPr>
          <xdr:spPr>
            <a:xfrm>
              <a:off x="2674620" y="7932420"/>
              <a:ext cx="3923253" cy="2696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GB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𝑦_𝑖^+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=𝑝𝑟𝑖𝑒𝑚𝑒𝑟 𝑡ý𝑐ℎ 𝑏𝑒𝑡𝑎𝐴, 𝑘𝑑𝑒 𝑓𝑎𝑘𝑡𝑜𝑟 𝑖 𝑗𝑒 𝑛𝑎 ℎ𝑜𝑟𝑛𝑒𝑗 ℎ𝑟𝑎𝑛𝑖𝑐𝑖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4</xdr:col>
      <xdr:colOff>373380</xdr:colOff>
      <xdr:row>36</xdr:row>
      <xdr:rowOff>304800</xdr:rowOff>
    </xdr:from>
    <xdr:ext cx="3902222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39048C75-3808-4787-BBB6-FE83F5F1E9CE}"/>
                </a:ext>
              </a:extLst>
            </xdr:cNvPr>
            <xdr:cNvSpPr txBox="1"/>
          </xdr:nvSpPr>
          <xdr:spPr>
            <a:xfrm>
              <a:off x="2674620" y="8199120"/>
              <a:ext cx="3902222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en-GB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GB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</m:t>
                        </m:r>
                      </m:e>
                      <m:sub>
                        <m:r>
                          <a:rPr lang="en-GB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</m:sub>
                      <m:sup>
                        <m:r>
                          <a:rPr lang="sk-SK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</m:sup>
                    </m:sSubSup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𝑝𝑟𝑖𝑒𝑚𝑒𝑟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𝑡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ý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𝑐h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𝑏𝑒𝑡𝑎𝐴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,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𝑘𝑑𝑒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𝑓𝑎𝑘𝑡𝑜𝑟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𝑖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𝑗𝑒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𝑛𝑎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𝑑𝑜𝑙𝑛𝑒𝑗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sk-SK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h𝑟𝑎𝑛𝑖𝑐𝑖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39048C75-3808-4787-BBB6-FE83F5F1E9CE}"/>
                </a:ext>
              </a:extLst>
            </xdr:cNvPr>
            <xdr:cNvSpPr txBox="1"/>
          </xdr:nvSpPr>
          <xdr:spPr>
            <a:xfrm>
              <a:off x="2674620" y="8199120"/>
              <a:ext cx="3902222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GB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𝑦_𝑖^</a:t>
              </a:r>
              <a:r>
                <a:rPr lang="sk-SK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−=𝑝𝑟𝑖𝑒𝑚𝑒𝑟 𝑡ý𝑐ℎ 𝑏𝑒𝑡𝑎𝐴, 𝑘𝑑𝑒 𝑓𝑎𝑘𝑡𝑜𝑟 𝑖 𝑗𝑒 𝑛𝑎 𝑑𝑜𝑙𝑛𝑒𝑗 ℎ𝑟𝑎𝑛𝑖𝑐𝑖</a:t>
              </a:r>
              <a:endParaRPr lang="en-GB" sz="1100"/>
            </a:p>
          </xdr:txBody>
        </xdr:sp>
      </mc:Fallback>
    </mc:AlternateContent>
    <xdr:clientData/>
  </xdr:oneCellAnchor>
  <xdr:twoCellAnchor editAs="oneCell">
    <xdr:from>
      <xdr:col>1</xdr:col>
      <xdr:colOff>60960</xdr:colOff>
      <xdr:row>55</xdr:row>
      <xdr:rowOff>175260</xdr:rowOff>
    </xdr:from>
    <xdr:to>
      <xdr:col>14</xdr:col>
      <xdr:colOff>547925</xdr:colOff>
      <xdr:row>59</xdr:row>
      <xdr:rowOff>24846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EA36BC9-8262-894C-CCFE-CC8491BD5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9100" y="12009120"/>
          <a:ext cx="8526065" cy="5811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121920</xdr:rowOff>
    </xdr:from>
    <xdr:to>
      <xdr:col>12</xdr:col>
      <xdr:colOff>481262</xdr:colOff>
      <xdr:row>0</xdr:row>
      <xdr:rowOff>919923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A4DEBF-A837-BE02-354F-BD298BC13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940" y="121920"/>
          <a:ext cx="7514522" cy="798003"/>
        </a:xfrm>
        <a:prstGeom prst="rect">
          <a:avLst/>
        </a:prstGeom>
      </xdr:spPr>
    </xdr:pic>
    <xdr:clientData/>
  </xdr:twoCellAnchor>
  <xdr:oneCellAnchor>
    <xdr:from>
      <xdr:col>4</xdr:col>
      <xdr:colOff>571500</xdr:colOff>
      <xdr:row>2</xdr:row>
      <xdr:rowOff>129540</xdr:rowOff>
    </xdr:from>
    <xdr:ext cx="2170209" cy="4626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5208ADFF-44F6-4655-8715-DB200B842180}"/>
                </a:ext>
              </a:extLst>
            </xdr:cNvPr>
            <xdr:cNvSpPr txBox="1"/>
          </xdr:nvSpPr>
          <xdr:spPr>
            <a:xfrm>
              <a:off x="3009900" y="1394460"/>
              <a:ext cx="2170209" cy="4626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</m:t>
                        </m:r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𝑘</m:t>
                        </m:r>
                      </m:sub>
                    </m:sSub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0</m:t>
                        </m:r>
                      </m:sub>
                    </m:sSub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e>
                      <m:sub>
                        <m:r>
                          <a:rPr lang="sk-SK" sz="16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f>
                      <m:f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𝑥</m:t>
                            </m:r>
                          </m:e>
                          <m:sub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−94,99</m:t>
                        </m:r>
                      </m:num>
                      <m:den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5</m:t>
                        </m:r>
                      </m:den>
                    </m:f>
                  </m:oMath>
                </m:oMathPara>
              </a14:m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5208ADFF-44F6-4655-8715-DB200B842180}"/>
                </a:ext>
              </a:extLst>
            </xdr:cNvPr>
            <xdr:cNvSpPr txBox="1"/>
          </xdr:nvSpPr>
          <xdr:spPr>
            <a:xfrm>
              <a:off x="3009900" y="1394460"/>
              <a:ext cx="2170209" cy="4626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𝑓_𝑘=𝑏_0+𝑏_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en-GB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 (𝑥_1−94,99)/5</a:t>
              </a:r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5</xdr:col>
      <xdr:colOff>22860</xdr:colOff>
      <xdr:row>12</xdr:row>
      <xdr:rowOff>30480</xdr:rowOff>
    </xdr:from>
    <xdr:ext cx="2636520" cy="2405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E9C6DFEA-A0E4-4D20-880B-C5067AB8A95A}"/>
                </a:ext>
              </a:extLst>
            </xdr:cNvPr>
            <xdr:cNvSpPr txBox="1"/>
          </xdr:nvSpPr>
          <xdr:spPr>
            <a:xfrm>
              <a:off x="3070860" y="3124200"/>
              <a:ext cx="2636520" cy="2405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acc>
                          <m:accPr>
                            <m:chr m:val="̂"/>
                            <m:ctrlP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accPr>
                          <m:e>
                            <m:r>
                              <a:rPr lang="en-GB" sz="16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𝑦</m:t>
                            </m:r>
                          </m:e>
                        </m:acc>
                      </m:e>
                      <m:sub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sub>
                    </m:sSub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sk-SK" sz="16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151,41</m:t>
                    </m:r>
                    <m:r>
                      <a:rPr lang="en-GB" sz="160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sk-SK" sz="1600" b="0" i="1">
                        <a:solidFill>
                          <a:schemeClr val="tx1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46,04</m:t>
                    </m:r>
                    <m:sSub>
                      <m:sSubPr>
                        <m:ctrlP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GB" sz="16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lang="sk-SK" sz="1600" b="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</m:oMath>
                </m:oMathPara>
              </a14:m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E9C6DFEA-A0E4-4D20-880B-C5067AB8A95A}"/>
                </a:ext>
              </a:extLst>
            </xdr:cNvPr>
            <xdr:cNvSpPr txBox="1"/>
          </xdr:nvSpPr>
          <xdr:spPr>
            <a:xfrm>
              <a:off x="3070860" y="3124200"/>
              <a:ext cx="2636520" cy="2405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𝑦 ̂_𝑡=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151,41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46,04</a:t>
              </a:r>
              <a:r>
                <a:rPr lang="en-GB" sz="160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𝑡_</a:t>
              </a:r>
              <a:r>
                <a:rPr lang="sk-SK" sz="1600" b="0" i="0">
                  <a:solidFill>
                    <a:schemeClr val="tx1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endParaRPr lang="en-GB" sz="1600" i="1">
                <a:solidFill>
                  <a:schemeClr val="tx1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 editAs="oneCell">
    <xdr:from>
      <xdr:col>0</xdr:col>
      <xdr:colOff>251460</xdr:colOff>
      <xdr:row>23</xdr:row>
      <xdr:rowOff>38100</xdr:rowOff>
    </xdr:from>
    <xdr:to>
      <xdr:col>13</xdr:col>
      <xdr:colOff>481251</xdr:colOff>
      <xdr:row>25</xdr:row>
      <xdr:rowOff>53393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01A05D3-4761-59A0-1222-D16B15D58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1460" y="5143500"/>
          <a:ext cx="8535591" cy="381053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548640</xdr:colOff>
      <xdr:row>28</xdr:row>
      <xdr:rowOff>106680</xdr:rowOff>
    </xdr:from>
    <xdr:to>
      <xdr:col>13</xdr:col>
      <xdr:colOff>235430</xdr:colOff>
      <xdr:row>30</xdr:row>
      <xdr:rowOff>64815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A872B4-A546-48C1-C89A-3ACE2A8D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" y="6126480"/>
          <a:ext cx="7992590" cy="32389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33</xdr:row>
      <xdr:rowOff>160020</xdr:rowOff>
    </xdr:from>
    <xdr:to>
      <xdr:col>7</xdr:col>
      <xdr:colOff>550545</xdr:colOff>
      <xdr:row>40</xdr:row>
      <xdr:rowOff>146685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A6C66BB-63AA-78A8-370C-4592256BC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7220" y="7094220"/>
          <a:ext cx="4581525" cy="1266825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175260</xdr:colOff>
      <xdr:row>33</xdr:row>
      <xdr:rowOff>53340</xdr:rowOff>
    </xdr:from>
    <xdr:to>
      <xdr:col>15</xdr:col>
      <xdr:colOff>60960</xdr:colOff>
      <xdr:row>41</xdr:row>
      <xdr:rowOff>66675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FD63083-9475-B784-E20F-978712180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33060" y="6987540"/>
          <a:ext cx="4152900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</xdr:colOff>
      <xdr:row>42</xdr:row>
      <xdr:rowOff>15240</xdr:rowOff>
    </xdr:from>
    <xdr:to>
      <xdr:col>6</xdr:col>
      <xdr:colOff>255270</xdr:colOff>
      <xdr:row>51</xdr:row>
      <xdr:rowOff>173355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6175985-5B26-9665-64E4-7A33BEE5D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3920" y="8595360"/>
          <a:ext cx="3409950" cy="22383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52</xdr:row>
      <xdr:rowOff>53340</xdr:rowOff>
    </xdr:from>
    <xdr:to>
      <xdr:col>11</xdr:col>
      <xdr:colOff>114300</xdr:colOff>
      <xdr:row>77</xdr:row>
      <xdr:rowOff>53340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B8D0468-8572-04F1-B07D-F52BC379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" y="10896600"/>
          <a:ext cx="6858000" cy="45720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1T13:44:33.188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107 0 24575,'-2'3'0,"0"0"0,0 1 0,1-1 0,0 0 0,0 0 0,0 1 0,0-1 0,0 0 0,1 1 0,-1-1 0,1 1 0,0-1 0,0 8 0,0 5 0,-11 701 0,13-459 0,-26 905-720,-36 973 720,62-1357 600,-2-776-589,-1 9 9,1 1 0,1-1 0,0 1 0,1-1 0,4 17-1,-5-26-19,0 0 0,0 0-1,1 0 1,-1 0-1,1-1 1,0 1 0,0 0-1,0-1 1,-1 1-1,1-1 1,1 0 0,-1 0-1,1 0 1,-1 0-1,1 0 1,0 0 0,0-1-1,0 1 1,0-1-1,0 0 1,0 0-1,0 0 1,0 0 0,7 0-1,20 3 1,0-3 0,61-4 0,-16-2 0,1296 1-1350,-745 6-1062,1603 21-311,-379-3-543,-830-19 2447,316 2 233,-392 17 1890,199 1 1860,-685-22 407,119 0-1819,-545 1-8578</inkml:trace>
  <inkml:trace contextRef="#ctx0" brushRef="#br0" timeOffset="856.56">11458 5114 24575,'0'3'0,"1"-1"0,0 0 0,0 1 0,0-1 0,1 0 0,-1 0 0,1 0 0,-1 0 0,1 0 0,-2 0 0,2-1 0,0 1 0,0-1 0,0 1 0,0-1 0,0 1 0,0-1 0,1 0 0,2 1 0,-3-1 0,74 43 0,-31-21 0,-3 2 0,0 2 0,50 43 0,-83-62 0,-1 1 0,-1 2 0,0-2 0,0 1 0,-1 0 0,0 1 0,-1 0 0,0 0 0,7 22 0,-4-4 0,-1 1 0,7 52 0,-13-73 0,0 0 0,-1 0 0,0 0 0,0 0 0,-1 0 0,0 0 0,-1 0 0,0 0 0,-5 15 0,4-17 0,0-1 0,-1 0 0,1 1 0,-1-1 0,0 0 0,-1-1 0,1 0 0,-1 0 0,-1 0 0,1 0 0,-1-1 0,-10 7 0,-10 2 0,0-1 0,-1-1 0,1 0 0,-35 6 0,-39 14 0,79-23 0,-117 52 0,118-51-1365,3-2-5461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0T12:30:59.716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159 1 24575,'-8'0'0,"1"0"0,-1 0 0,1 1 0,-1 1 0,1-1 0,0 1 0,0 0 0,0 1 0,0 0 0,0 1 0,0-1 0,1 1 0,-1 0 0,-6 6 0,9-6 0,0 0 0,0 0 0,0 1 0,1 0 0,-1 0 0,1 0 0,0 0 0,1 0 0,-1 1 0,1-1 0,0 1 0,0-1 0,1 2 0,-1-1 0,1-1 0,1 1 0,-1 1 0,1 10 0,0-14 0,0 1 0,0 0 0,0-1 0,0 0 0,1 1 0,0-1 0,0 0 0,-1 1 0,2 0 0,-1-1 0,0 0 0,1 0 0,-1 0 0,5 6 0,-3-6 0,1 0 0,0-1 0,0 1 0,0-1 0,0 1 0,0-1 0,0-1 0,1 2 0,-1-1 0,6 0 0,11 4-341,1-1 0,0-1-1,25 3 1,-27-6-6485</inkml:trace>
  <inkml:trace contextRef="#ctx0" brushRef="#br0" timeOffset="1061.85">259 70 24575,'0'266'0,"2"-284"0,1 1 0,0-1 0,1 0 0,1 1 0,1 0 0,0 0 0,1 0 0,0 2 0,2-2 0,0 2 0,20-28 0,-18 32-1365,-2 3-5461</inkml:trace>
  <inkml:trace contextRef="#ctx0" brushRef="#br0" timeOffset="1650.01">460 151 24575,'2'4'0,"0"4"0,2 5 0,-2 6 0,-1 2 0,0 3 0,-1-2 0,0-1 0,0-5 0,0 0 0,0-2 0,0-3 0,0 1 0,0-3-8191</inkml:trace>
  <inkml:trace contextRef="#ctx0" brushRef="#br0" timeOffset="2007.16">494 35 24575,'0'0'-8191</inkml:trace>
  <inkml:trace contextRef="#ctx0" brushRef="#br0" timeOffset="3058.29">795 94 24575,'-3'0'0,"0"0"0,-1 0 0,1 0 0,0 1 0,0 0 0,0 0 0,0 0 0,0 0 0,0 0 0,0 0 0,0 1 0,0 0 0,0-1 0,1 1 0,-1 1 0,1-1 0,-1 1 0,1-1 0,0 0 0,0 1 0,-3 3 0,-1 6 0,0-1 0,0 1 0,1 0 0,-4 16 0,-2 5 0,8-26 0,0 0 0,1 1 0,0 0 0,0-1 0,1 2 0,0-2 0,0 15 0,1-19 0,0 0 0,1 0 0,-1 1 0,1-1 0,0 0 0,-1-1 0,1 1 0,0 0 0,1 0 0,-1 0 0,0-1 0,1 2 0,0-2 0,-1 1 0,1-1 0,0 0 0,0 1 0,1-1 0,-1 0 0,0 0 0,1-1 0,2 4 0,14 4-151,0 0-1,1-1 0,0-1 0,0-1 1,1-1-1,-1 0 0,1-2 1,27 1-1,-36-4-6674</inkml:trace>
  <inkml:trace contextRef="#ctx0" brushRef="#br0" timeOffset="4028.21">706 233 24575,'2'0'0,"4"0"0,5 0 0,3 0 0,0 0 0,1 0 0,-2 0 0,0 0 0,0 0 0,-2-2 0,-1 0-8191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0T15:38:30.982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0 24575,'185'8'0,"-162"-6"0,1 3 0,-1 0 0,-1 0 0,1 2 0,39 18 0,-50-17 0,-1-2 0,0 2 0,0 0 0,-1 1 0,0-1 0,-1 2 0,0 0 0,0 1 0,-1-1 0,0 0 0,9 19 0,4 12 0,-2 2 0,15 46 0,19 41 0,96 166 0,-119-240 0,-16-32 0,-1 0 0,-1 2 0,14 44 0,62 218 0,-62-215 0,66 129 0,-73-170 0,34 43 0,-32-48 0,32 55 0,-28-39 0,1-2 0,2-1 0,2-1 0,2-2 0,39 38 0,-46-55 0,0-2 0,0 0 0,2-2 0,0-1 0,1 0 0,36 11 0,-36-15 0,0-2 0,1-2 0,46 8 0,92 0 0,-92-10 0,177-2 0,-11-1 0,-205 1 0,-1 3 0,0 1 0,-1 1 0,0 2 0,46 21 0,-63-25 0,1-2 0,-1 0 0,0-1 0,1-1 0,0 1 0,0-2 0,21-2 0,53 4 0,-78 1 0,0 0 0,0 1 0,-1 0 0,1 2 0,-1-1 0,22 17 0,0-1 0,96 43 0,9 4 0,-128-62 0,1-2 0,0 0 0,0-1 0,1-1 0,-1 1 0,24 1 0,-16-2 0,38 11 0,65 28 0,-21-5 0,126 25 0,-14-18 0,570 95 0,-276-70 0,-100-13 0,-207-40 0,296-15 0,-433-4 0,0-3 0,-1-4 0,0-2 0,81-28 0,-124 33 0,0-3 0,-1 1 0,0-2 0,0 0 0,-1-2 0,-1 0 0,18-16 0,-10 5 0,-2-2 0,-1 0 0,38-56 0,-58 77 0,0 1 0,1 0 0,0 0 0,0 0 0,0 1 0,0 0 0,0 0 0,1 0 0,-1 0 0,1 1 0,7-4 0,59-15 0,-40 14 0,18-2-44,-39 8-88,0-1 0,0 0 0,0-1 0,0 0-1,-1 0 1,1 0 0,-1-1 0,0 0 0,16-12 0,-14 6-6694</inkml:trace>
  <inkml:trace contextRef="#ctx0" brushRef="#br0" timeOffset="1130.42">7495 2297 24575,'47'0'0,"-4"-1"0,60 6 0,-92-4 0,1 1 0,-1 0 0,1 1 0,-1 1 0,0-1 0,0 3 0,0-2 0,0 2 0,19 13 0,-28-17 0,1 0 0,-1 0 0,1 1 0,-1-1 0,1 2 0,-1-1 0,0-1 0,0 1 0,-1 0 0,1 0 0,-1 0 0,1 1 0,-1 0 0,0-1 0,0 0 0,0 1 0,-1-1 0,1 1 0,-1-1 0,0 1 0,0 0 0,0-1 0,0 1 0,-2 6 0,-1 5 0,-2 1 0,0-2 0,0 1 0,-12 20 0,-1 5 0,-38 123 0,0 2 0,17-67-1365,29-76-5461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0T16:11:17.219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66 0 24575,'0'4'0,"0"12"0,0 8 0,0 2 0,0 10 0,-4 8 0,-1 2 0,-3 0 0,-4-4 0,1-5 0,1-6 0,2-4 0,4-3 0,1-1 0,2-2 0,1 1 0,0-5-8191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0T16:11:20.007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1 141 24575,'0'4'0,"0"9"0,0 5 0,0 5 0,0 1 0,0 0 0,0 4 0,0 2 0,0 1 0,0 1 0,0-2 0,0-2 0,0-2 0,0-2 0,0-1 0,0-4-8191</inkml:trace>
  <inkml:trace contextRef="#ctx0" brushRef="#br0" timeOffset="945.24">22 8 24575,'3'0'0,"5"0"0,5 0 0,4 0 0,2 0 0,2 0 0,1 0 0,3 0 0,2 0 0,0 0 0,-2 0 0,0 0 0,-3-3 0,-3-2-8191</inkml:trace>
  <inkml:trace contextRef="#ctx0" brushRef="#br0" timeOffset="1853.94">22 185 24575,'3'0'0,"5"0"0,5 0 0,7 0 0,8 0 0,6 0 0,1 0 0,-2 0 0,-3 0 0,-3 0 0,-6 0-8191</inkml:trace>
  <inkml:trace contextRef="#ctx0" brushRef="#br0" timeOffset="3172.23">191 385 24575,'-2'93'0,"4"103"0,-2-193 0,1-1 0,0 0 0,-1 0 0,1 1 0,0-1 0,0 0 0,0 0 0,0 0 0,0 0 0,1 0 0,-1 0 0,0-1 0,1 1 0,0 0 0,-1-1 0,1 1 0,0 0 0,0-1 0,-1 0 0,1 0 0,0 0 0,0 0 0,1 0 0,-1 0 0,0 0 0,0-1 0,0 1 0,0-1 0,5 1 0,8 0 0,0 0 0,-1 0 0,23-3 0,-21 1 0,119-2-1365,-148 3-5461</inkml:trace>
  <inkml:trace contextRef="#ctx0" brushRef="#br0" timeOffset="4569.34">234 540 24575,'3'0'0,"5"0"0,5 0 0,4 0 0,6 0 0,2-3 0,2-7 0,-5 1-8191</inkml:trace>
  <inkml:trace contextRef="#ctx0" brushRef="#br0" timeOffset="5668.68">551 584 24575,'0'-3'0,"3"-7"0,5 8 0,5 12 0,1 10 0,-3 14 0,-3 9 0,-3 0 0,-2-2 0,-2-6 0,-1-4 0,0-8-8191</inkml:trace>
  <inkml:trace contextRef="#ctx0" brushRef="#br0" timeOffset="7035.01">720 562 24575,'21'0'0,"-10"-1"0,0 1 0,0 0 0,0 1 0,-1 0 0,17 5 0,-24-5 0,0 0 0,0 0 0,-1 1 0,1-1 0,-1 1 0,1-1 0,-1 1 0,0 0 0,1 0 0,-1 0 0,0 0 0,0 0 0,0 0 0,-1 2 0,1-2 0,0 0 0,-1 1 0,0 0 0,1-1 0,-1 1 0,0 0 0,-1 1 0,1-2 0,0 1 0,0 5 0,0 6 0,0-1 0,-1 1 0,0 0 0,-1-1 0,0 1 0,-1-2 0,0 2 0,-1 0 0,-1-2 0,0 2 0,-1-2 0,0 1 0,-1-2 0,-8 17 0,13-27-6,0 0 0,0 0-1,1 1 1,-1-1 0,0 0-1,1 1 1,-1-1 0,1 0-1,0 1 1,-1-1 0,1 1-1,0-1 1,0 1 0,0 3-1,0-4 15,1-1 1,-1 1-1,0-1 0,0 1 0,1 0 0,-1-1 1,0 1-1,1-1 0,-1 1 0,1-1 0,-1 1 1,1-1-1,-1 1 0,1-1 0,-1 0 0,1 1 0,-1-1 1,1 0-1,0 1 0,-1-1 0,1 0 0,1 1 1,3-1-147,1 1 1,-1 0-1,1-1 1,0 0-1,10-2 1,-8 2-497,12-2-6192</inkml:trace>
  <inkml:trace contextRef="#ctx0" brushRef="#br0" timeOffset="9039.4">911 518 24575,'60'-1'0,"67"3"0,-125-2 0,0 0 0,0 0 0,0 0 0,0 0 0,-1 0 0,1 1 0,0-1 0,0 1 0,-1-1 0,1 1 0,0 0 0,-1-1 0,1 1 0,-1 0 0,1 0 0,-1 0 0,1 2 0,-1-2 0,1 0 0,-1 0 0,0 1 0,0-1 0,0 1 0,0-1 0,0 1 0,0-1 0,0 1 0,0-1 0,-1 1 0,1 0 0,-1 1 0,1-2 0,-1 1 0,0 0 0,1 0 0,-1 0 0,0-1 0,0 1 0,0 0 0,-1 0 0,1 0 0,0-1 0,-2 5 0,0 4 0,-1 1 0,-1-2 0,1 0 0,-2 1 0,1-1 0,-9 13 0,12-21 0,0 0 0,0 1 0,1 0 0,-1-1 0,0 1 0,0-1 0,1 0 0,-1 1 0,1-1 0,0 1 0,-1-1 0,1 1 0,0-1 0,0 1 0,0-1 0,0 5 0,0-5 0,0-1 0,1 1 0,-1 0 0,1 0 0,-1-1 0,1 1 0,-1 0 0,1-1 0,-1 1 0,1 0 0,0-1 0,-1 1 0,1-1 0,0 1 0,0-1 0,-1 0 0,1 1 0,0-1 0,0 0 0,-1 1 0,3-1 0,5 2 0,0-1 0,0-1 0,0 0 0,0 0 0,9-1 0,-3 0 0,-6 1 0,1-1 0,-1 1 0,1 1 0,-1 0 0,1 0 0,9 3 0,-16-3 0,1 1 0,-1-1 0,0 0 0,1 0 0,-1 1 0,0-1 0,0 1 0,0-1 0,0 1 0,0 0 0,0 0 0,0 0 0,-1 0 0,1 0 0,-1 1 0,1-1 0,-1 0 0,0 1 0,0-1 0,0 0 0,0 1 0,0-1 0,-1 1 0,1 5 0,1 2 15,-1 1 0,0-1 0,-1 2 0,-1-2 0,1 1 0,-2-1 0,-3 19 0,4-24-89,0-1-1,-1 0 1,0 0 0,1 1 0,-1-1-1,-1 0 1,1 0 0,0 0 0,-1-1-1,0 1 1,0 0 0,0-1 0,0 0-1,-1 0 1,1 0 0,-1 0 0,1-1-1,-1 0 1,-7 5 0,-7-2-6752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1T13:59:42.266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0 24575,'2340'0'0,"-2262"3"0,135 22 0,74 37 0,383 142 0,-184-49 0,200 58 0,-593-182 0,344 132 0,43 58 0,105 44 0,-76-43 0,-187-81 0,-49-14 0,12 5 0,-172-88 0,3-6 0,1-5 0,0-5 0,138 15 0,240 11 0,-241-26 0,155 7 0,554-32 0,-460-7 0,4783 4 0,-5179-5 0,129-23 0,88-5 0,-191 24 0,222-46 0,-71 9 0,-34 7 0,28-2 0,-204 30 0,108-30 0,64-38 0,30-9 0,-171 65 0,179-13 0,-130 19 0,-133 15 0,257-38 0,-25 0 0,23-3 0,-87 15 0,-48 10 0,4 1 0,249 7 0,-281 10 0,2440 2 0,-2514 1 0,0 1 0,-1 3 0,0 1 0,42 15 0,-11-4 0,11 0 0,-47-13 0,0 2 0,-1 1 0,0 1 0,-1 2 0,47 24 0,-25-6 0,0-3 0,90 33 0,-115-48 0,0 3 0,-2-1 0,1 3 0,-2-1 0,0 3 0,42 42 0,-22-22 0,28 19 0,135 78 0,-155-103 0,39 22 0,120 83 0,67 78 0,65 7 0,-288-185 0,-38-24 0,33 18 0,19 1 23,-39-19-717,56 33 0,-69-35-6132</inkml:trace>
  <inkml:trace contextRef="#ctx0" brushRef="#br0" timeOffset="1485.31">26634 2707 24575,'0'5'0,"1"0"0,-1 0 0,1-1 0,1 0 0,-1 0 0,1 1 0,-1 0 0,1-1 0,0 0 0,4 5 0,31 40 0,-27-36 0,1 2 0,0 0 0,0 1 0,-2 0 0,0 2 0,0-2 0,-2 2 0,0 0 0,6 23 0,-3-6 0,-6-22 0,0 0 0,0 0 0,-2 1 0,1-1 0,0 15 0,-3-25 0,0 0 0,-1 2 0,1-2 0,0 0 0,-1 0 0,0 0 0,0 0 0,0 0 0,0 0 0,0 1 0,-1-1 0,1 0 0,-1 0 0,0-1 0,0 1 0,0-1 0,0 1 0,0-1 0,0 0 0,-1 1 0,1-1 0,-1 0 0,0 0 0,1 0 0,-6 2 0,-7 2 0,0-1 0,-1 0 0,1-1 0,-1-1 0,-24 2 0,23-3 0,1 0 0,-1 1 0,1 0 0,1 3 0,-19 5 0,5 4 0,-1-3 0,-49 14 0,37-12-1365,23-6-5461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1T13:59:55.163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 70 24575,'295'2'0,"319"-4"0,-345-10 0,106 0 0,-314 10 0,84-17 0,26-2 0,372 18 0,-280 5 0,763-2 0,-954 4 0,0 5 0,80 18 0,-83-14 0,127 33 0,-153-34 0,139 50 0,6 2 0,-109-44 0,175 48 0,-139-35 0,375 109 0,-182-45 0,5-1 0,-249-81 0,-28-6 0,0 1 0,37 16 0,192 69 0,-218-80 0,126 36 0,33 11 0,159 43 0,-113-30 0,-44-11 0,886 185 0,-658-176 0,794 116 0,-1102-174 0,160 23 0,130 24 0,-285-43 0,135 9 0,-19-2 0,-15 11 0,-78-11 0,161 6 0,133 4 0,-343-21 0,341 63 0,-391-67 0,0-3 0,63 1 0,117-10 0,-91-2 0,332 20 0,361 35 0,3-51 0,-402-5 0,-333 4 0,40-2 0,282 35 0,186 67 0,33 12 0,-67 42 0,-410-88 0,-25-8 0,-89-38 0,41 13 0,111 55 0,33 32 0,211 112 0,-380-195 0,1-3 0,2-4 0,1-3 0,91 18 0,-60-17 0,143 29 0,130 3 0,-305-51 0,116 18 0,-119-15 0,124 4 0,76-16 0,-117-3 0,1248 3 0,-1358-2 0,0-3 0,-1-3 0,49-13 0,-16 4 0,245-45 0,-149 42 0,-159 17 0,0-1 0,21-8 0,-23 7 0,1 0 0,-1 1 0,27-4 0,268 5 0,-154 5 0,266-2-1365,-402 0-5461</inkml:trace>
  <inkml:trace contextRef="#ctx0" brushRef="#br0" timeOffset="1606.09">26192 3187 24575,'0'0'0,"0"0"0,0-1 0,0 1 0,0-1 0,0 1 0,0 0 0,0-1 0,0 1 0,0-1 0,1 1 0,-1 0 0,0-1 0,0 1 0,0 0 0,1-1 0,-1 1 0,0 0 0,0 0 0,1-1 0,-1 1 0,0 0 0,1 0 0,-1-1 0,0 1 0,1 0 0,-1 0 0,1 0 0,-1 0 0,0-1 0,1 1 0,-1 0 0,0 0 0,1 0 0,-1 0 0,1 0 0,-1 0 0,0 0 0,1 0 0,-1 0 0,1 0 0,-1 0 0,0 1 0,1-1 0,-1 0 0,1 0 0,22 8 0,-18-6 0,28 12 0,-1-1 0,0 3 0,-1 1 0,41 30 0,-68-44 0,-1 1 0,0-1 0,0 1 0,0 0 0,-1 1 0,1-1 0,-1 0 0,0 0 0,0 1 0,0 0 0,-1 0 0,1-1 0,-1 1 0,0-1 0,0 11 0,1 10 0,-3 48 0,0-46 0,1 42 0,-3 71 0,2-133 0,0-1 0,0 0 0,0 0 0,-1 1 0,0-1 0,0 0 0,0-1 0,-1 2 0,0-2 0,0 0 0,-1 0 0,1 1 0,-1-1 0,0 0 0,0-1 0,0 1 0,-9 6 0,-5 2 0,-1-1 0,0-1 0,-34 16 0,-7 3 0,22-6 8,21-13-466,0 0 1,-19 9-1,15-13-6368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1T13:56:56.512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192 103 24575,'-39'-2'0,"28"1"0,0 0 0,0 1 0,0 0 0,-1 0 0,1 1 0,0 1 0,0 0 0,-15 5 0,24-5 0,-1 0 0,1 0 0,0-1 0,-1 2 0,1-1 0,1 1 0,-1-1 0,0 1 0,0 0 0,1 0 0,0 0 0,-1 0 0,1 0 0,0 0 0,1-1 0,-2 7 0,-6 52 0,8-59 0,0 1 0,0 0 0,0-1 0,0 1 0,1 0 0,-1 0 0,1-1 0,-1 1 0,1 0 0,0-1 0,0 0 0,0 0 0,0 1 0,1-1 0,-1 1 0,1-1 0,-1 0 0,1 0 0,0 0 0,0 0 0,0 0 0,0 0 0,0 0 0,0-1 0,1 1 0,-1-1 0,0 0 0,1 0 0,-1 0 0,1 0 0,0-1 0,-1 1 0,5 1 0,8 0 0,0-1 0,0 0 0,0-1 0,0 0 0,15-3 0,-13 2 0,17-5-1365,-25 2-5461</inkml:trace>
  <inkml:trace contextRef="#ctx0" brushRef="#br0" timeOffset="1284.43">250 103 24575,'-2'65'0,"1"-27"0,4 58 0,1-92 0,4-9 0,11-14 0,-13 12 0,80-68-1365,-76 68-5461</inkml:trace>
  <inkml:trace contextRef="#ctx0" brushRef="#br0" timeOffset="2077.14">502 159 24575,'0'1'0,"1"3"0,1 4 0,0 3 0,0 1 0,-1 3 0,0 0 0,-1 2 0,1-2 0,-1 2 0,0 0 0,-1 0 0,1-5-8191</inkml:trace>
  <inkml:trace contextRef="#ctx0" brushRef="#br0" timeOffset="2422.41">588 0 24575,'0'0'-8191</inkml:trace>
  <inkml:trace contextRef="#ctx0" brushRef="#br0" timeOffset="3423.2">790 121 24575,'-9'5'0,"-1"1"0,1 0 0,0 0 0,1 1 0,0-1 0,0 2 0,0 0 0,1 0 0,0-1 0,-10 18 0,13-20 0,0 2 0,1-1 0,0 1 0,0 0 0,1-1 0,-1 1 0,2 0 0,-1 0 0,1 1 0,0-2 0,0 1 0,1 1 0,0-1 0,0 1 0,1-2 0,2 14 0,-2-19 0,0 1 0,0 0 0,0-1 0,0 1 0,0-1 0,1 0 0,-1 0 0,0 1 0,1-1 0,-1 0 0,1 0 0,-1 1 0,1-1 0,-1 0 0,1-1 0,0 1 0,0 0 0,-1 0 0,1-1 0,0 1 0,0-1 0,0 0 0,0 1 0,0-1 0,2 0 0,57 0 0,-45-1 0,19 0-1365,-26 0-5461</inkml:trace>
  <inkml:trace contextRef="#ctx0" brushRef="#br0" timeOffset="4124.24">742 215 24575,'3'0'0,"5"0"0,4 0 0,1 0 0,1 0 0,-1 0 0,-1 0 0,-1 0 0,2 0 0,1 0 0,-2 0-8191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1T13:57:07.098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0 0 24575,'13'1'0,"-1"0"0,0 0 0,0 1 0,-1 1 0,1 0 0,13 5 0,66 35 0,-37-16 0,324 156 0,-232-110 0,173 60 0,39 22 0,-171-68 0,889 311 0,-765-298 0,123 37 0,99 23 0,-374-117-1365,-148-40-5461</inkml:trace>
  <inkml:trace contextRef="#ctx0" brushRef="#br0" timeOffset="827.0599">3966 1110 24575,'4'1'0,"0"0"0,0 0 0,0 1 0,-1-1 0,1 1 0,-1 0 0,1 0 0,-2 0 0,6 4 0,0 0 0,5 2 0,-1 1 0,0 0 0,-1 1 0,0 1 0,0-1 0,-1 2 0,0-1 0,-1 2 0,-2-1 0,1 1 0,-1 0 0,0 1 0,5 14 0,65 171 0,-61-150 0,-2 1 0,8 57 0,-21-102 0,0-1 0,0 1 0,-1 0 0,0-1 0,0 1 0,0 0 0,-1-1 0,1 1 0,-1 0 0,0-1 0,0 1 0,-1-1 0,1 0 0,-1 1 0,-4 5 0,3-6 0,0-1 0,-1 1 0,1-1 0,-1 1 0,0-1 0,0 0 0,-1-1 0,1 1 0,0-1 0,0 1 0,-1-1 0,1-1 0,-1 1 0,-5 0 0,-11 2 0,-1 0 0,1-2 0,-1-1 0,1-1 0,-32-3 0,-7 1 0,18 1-69,14 0-363,0 1 0,-31 4 0,42-1-6394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1T13:57:09.283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100 30 24575,'1'102'0,"-3"118"0,-5-177 5,-1-1-1,-2 0 0,-27 71 1,5-15-1388,28-84-5443</inkml:trace>
  <inkml:trace contextRef="#ctx0" brushRef="#br0" timeOffset="806.75">114 15 24575,'3'0'0,"2"0"0,4 0 0,3 0 0,1 0 0,2-2 0,0-1 0,2 0 0,2 0 0,-1 1 0,0 1 0,1 1 0,2-1 0,6 1 0,5 0 0,0 1 0,-3-1 0,-7 0-8191</inkml:trace>
  <inkml:trace contextRef="#ctx0" brushRef="#br0" timeOffset="1719.57">158 220 24575,'3'0'0,"3"0"0,5 0 0,6 0 0,8 0 0,6 0 0,4 0 0,0 0 0,-5 0-8191</inkml:trace>
  <inkml:trace contextRef="#ctx0" brushRef="#br0" timeOffset="3080.63">129 877 24575,'-1'-1'0,"0"0"0,0 1 0,0-1 0,0 0 0,0 1 0,-1-1 0,1 1 0,0-1 0,0 1 0,0 0 0,0 0 0,-1-1 0,1 1 0,0 0 0,0 0 0,-1 0 0,1 0 0,0 0 0,0 0 0,0 1 0,-1-1 0,1 0 0,0 1 0,0-1 0,0 1 0,0-1 0,-1 1 0,1-1 0,0 1 0,0 0 0,0 0 0,0-1 0,1 1 0,-1 0 0,0 0 0,0 0 0,0 0 0,0 1 0,-5 5 0,0 0 0,1 0 0,-9 15 0,11-16 0,0 0 0,0 0 0,0 0 0,1 1 0,0-1 0,0 1 0,1 0 0,0-1 0,0 1 0,0 11 0,1-16 0,0 1 0,1 0 0,-1-1 0,1 1 0,0-1 0,0 1 0,0-1 0,0 1 0,0-1 0,0 1 0,1-1 0,-1 0 0,1 0 0,-1 0 0,1 0 0,0 0 0,0 0 0,0 0 0,0-1 0,0 1 0,0-1 0,1 1 0,-1-1 0,0 0 0,1 0 0,-1 0 0,1 0 0,-1 0 0,6 0 0,4 2 0,1-1 0,-1 0 0,1-1 0,0-1 0,-1 0 0,1-1 0,0 0 0,-1-1 0,0 0 0,1-1 0,13-4 0,-24 6 0,0-1 0,1 1 0,-1 0 0,0-1 0,0 1 0,0-1 0,0 1 0,0-1 0,-1 0 0,1 0 0,0 0 0,-1 0 0,1 0 0,-1 0 0,0-1 0,0 1 0,0 0 0,0-1 0,0 1 0,0-1 0,-1 1 0,1-1 0,-1 1 0,1-1 0,-1 1 0,0-1 0,0 1 0,-1-1 0,1 0 0,0 1 0,-1-1 0,1 1 0,-1-1 0,0 1 0,0 0 0,0-1 0,0 1 0,-2-3 0,0-1 0,-1 0 0,1 1 0,-1 0 0,0-1 0,-1 1 0,1 1 0,-1-1 0,0 1 0,0-1 0,-1 2 0,1-1 0,-1 0 0,-11-4 0,9 5-114,0 0 1,0 1-1,-1 0 0,1 1 0,-1 0 1,1 0-1,-1 1 0,0 0 0,1 0 1,-1 1-1,-12 3 0,12-1-6712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1T13:57:22.787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1 524 24575,'0'-8'0,"4"-3"0,10 0 0,7 2 0,3 3 0,3 3 0,1 1 0,-1 1 0,0-3 0,-1-2 0,-5 1-8191</inkml:trace>
  <inkml:trace contextRef="#ctx0" brushRef="#br0" timeOffset="980.23">51 649 24575,'9'0'0,"1"-4"0,5-6 0,3-1 0,3 1 0,7-1 0,1 0 0,-2-1 0,1 1 0,6 2 0,-1-2 0,-4 2-8191</inkml:trace>
  <inkml:trace contextRef="#ctx0" brushRef="#br0" timeOffset="2940.18">593 225 24575,'7'-5'0,"1"-1"0,0 1 0,-1 0 0,1 1 0,1-1 0,-2 2 0,18-6 0,64-13 0,-85 20 0,0 1 0,-1 1 0,0-1 0,0 0 0,0 1 0,0-1 0,1 1 0,-1 0 0,0 0 0,0 1 0,1-1 0,-1 0 0,0 1 0,0 0 0,0 0 0,0 0 0,0 0 0,0 0 0,0 1 0,0-1 0,0 1 0,-1 0 0,1 0 0,-1 0 0,1 0 0,-1 0 0,0 1 0,1-1 0,-1 1 0,-1-1 0,1 1 0,0 0 0,-1 0 0,1 0 0,-1 0 0,0 0 0,0 0 0,0 0 0,0 0 0,-1 0 0,1 0 0,-1 4 0,3 10 0,0 0 0,-2 0 0,0 0 0,-1 0 0,0 0 0,-2 0 0,-5 29 0,5-41 0,0-1 0,0 0 0,0-1 0,0 1 0,-1 0 0,1 0 0,-1-1 0,0 0 0,0 0 0,-1 1 0,1-2 0,0 1 0,-1 0 0,0-1 0,1 1 0,-1-1 0,-5 1 0,-6 4 0,-1-2 0,1 0 0,-21 3 0,-12 3 0,48-11 0,0 0 0,0 0 0,-1 0 0,1 0 0,0 0 0,0 0 0,0 0 0,0 0 0,0 0 0,-1 0 0,1 0 0,0 0 0,0 0 0,0 0 0,0 0 0,0 0 0,-1 0 0,1 0 0,0 0 0,0 0 0,0 0 0,0 0 0,0 0 0,0 0 0,-1 0 0,1 0 0,0 1 0,0-1 0,0 0 0,0 0 0,0 0 0,0 0 0,0 0 0,-1 0 0,1 0 0,0 1 0,0-1 0,0 0 0,0 0 0,0 0 0,0 0 0,0 0 0,0 0 0,0 1 0,0-1 0,0 0 0,0 0 0,0 0 0,0 0 0,0 0 0,0 1 0,0-1 0,0 0 0,0 0 0,0 0 0,0 0 0,0 0 0,0 1 0,0-1 0,0 0 0,0 0 0,1 0 0,-1 0 0,14 4 0,29 1 0,-37-5 0,3 1 0,-1 0 0,1 1 0,-2 0 0,1 0 0,0 0 0,0 1 0,0 1 0,0-1 0,0 1 0,-1 1 0,0-1 0,0 1 0,0 0 0,-1 1 0,1 0 0,-1 0 0,-1 0 0,1 1 0,-1-1 0,-1 1 0,1 1 0,-1-1 0,0 1 0,-1-1 0,0 1 0,0 0 0,0 1 0,2 11 0,-5-17 0,0 0 0,0-1 0,0 1 0,0 0 0,0-1 0,0 1 0,-1 0 0,1-1 0,-1 1 0,0-1 0,0 1 0,0-1 0,0 1 0,0-1 0,0 0 0,-1 1 0,1-1 0,-1 0 0,0 0 0,0 0 0,0 0 0,1 0 0,-2 0 0,1-1 0,0 1 0,0-1 0,1 0 0,-2 1 0,1-1 0,-1 0 0,-3 1 0,-10 3 0,1 0 0,-1-1 0,0-1 0,-19 1 0,12-1 0,-133 15-1365,134-17-5461</inkml:trace>
  <inkml:trace contextRef="#ctx0" brushRef="#br0" timeOffset="4401.68">1137 27 24575,'75'-1'0,"85"2"0,-157-1 0,0 0 0,0 1 0,-1-1 0,1 0 0,0 1 0,-1 0 0,1-1 0,0 1 0,-1 0 0,1 0 0,-1 1 0,0-1 0,1 0 0,-1 1 0,0 0 0,0-1 0,0 1 0,0 0 0,0 0 0,0 0 0,2 3 0,-2 0 0,1 1 0,-2-1 0,1 1 0,0-1 0,-1 1 0,0-1 0,0 1 0,-1 0 0,0 8 0,-7 314 0,-18-129 0,24-186-170,-1-1-1,-1 1 0,0-1 1,-1 1-1,0-1 0,-1 0 1,-12 21-1,4-14-6655</inkml:trace>
  <inkml:trace contextRef="#ctx0" brushRef="#br0" timeOffset="5082.35">1212 550 24575,'0'-4'0,"4"-2"0,6 0 0,4-2 0,5-1 0,4 2 0,1 1 0,2 3 0,3-3 0,3-1 0,3 2 0,5 1 0,-2 1 0,-5 1-8191</inkml:trace>
  <inkml:trace contextRef="#ctx0" brushRef="#br0" timeOffset="5675.31">1582 798 24575,'0'9'0,"0"11"0,0 15 0,0 9 0,0 3 0,0 1 0,0-4 0,0-4 0,0-10-8191</inkml:trace>
  <inkml:trace contextRef="#ctx0" brushRef="#br0" timeOffset="8449.94">1952 201 24575,'0'7'0,"-1"42"0,3 1 0,12 75 0,-8-57 0,-5-52 0,0 0 0,1 0 0,4 18 0,-5-30 0,1-1 0,-1 1 0,1 0 0,0-1 0,1 1 0,-1-1 0,0 1 0,1-1 0,0 0 0,0 0 0,0 0 0,0-1 0,0 1 0,1-1 0,-1 1 0,1-1 0,-1 0 0,1-1 0,0 1 0,0-1 0,0 1 0,0-1 0,5 1 0,11 1 0,0 0 0,0-2 0,31 0 0,-47-1 0,10-1-341,0 0 0,0 0-1,24-7 1,-1-4-6485</inkml:trace>
  <inkml:trace contextRef="#ctx0" brushRef="#br0" timeOffset="9076.18">2249 500 24575,'0'4'0,"0"10"0,0 7 0,0 12 0,0 6 0,0-1 0,0-2 0,0-3 0,0-2 0,0 1 0,0 4 0,0 0 0,0-2 0,0-2 0,0-3 0,0-6-8191</inkml:trace>
  <inkml:trace contextRef="#ctx0" brushRef="#br0" timeOffset="9992.84">2371 2 24575,'102'-2'0,"110"5"0,-210-3 0,1 0 0,-1 0 0,1 1 0,0-1 0,-1 1 0,1 0 0,-1-1 0,1 1 0,-1 0 0,0 1 0,1-1 0,-1 0 0,0 1 0,0-1 0,0 1 0,0 0 0,0-1 0,0 1 0,-1 0 0,1 0 0,0 1 0,-1-1 0,0 0 0,1 0 0,-1 1 0,0-1 0,0 0 0,0 4 0,2 5 0,-1 0 0,-1 0 0,0 0 0,-1 1 0,0 13 0,-1-6 0,-5 677-1365,6-662-5461</inkml:trace>
  <inkml:trace contextRef="#ctx0" brushRef="#br0" timeOffset="10582.98">2718 749 24575,'0'-4'0,"4"-2"0,6 1 0,5-4 0,3 1 0,5 0 0,1 3 0,2 2 0,0 1 0,-1-3 0,1-1 0,-5 0-8191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0T12:08:29.735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874 751 24575,'-1'4'0,"1"8"0,1 6 0,-1 5 0,-1 1 0,1 0 0,1 0 0,-1 4 0,-1 4 0,1 1 0,1-2 0,-1-6-8191</inkml:trace>
  <inkml:trace contextRef="#ctx0" brushRef="#br0" timeOffset="1921.89">218 0 24575,'-2'1'0,"0"-1"0,0 0 0,0 1 0,0-1 0,1 1 0,-1 0 0,0-1 0,0 1 0,1 0 0,-1 0 0,1 0 0,-1 0 0,1 0 0,-1 2 0,1-2 0,-1 0 0,1 1 0,0-1 0,-1 3 0,-21 37 0,16-26 0,-16 27 0,-47 94 0,58-109 0,2 0 0,0-1 0,-8 38 0,15-46 0,-1 0 0,2 1 0,1-2 0,0 1 0,1 1 0,3 28 0,-2-42 0,0 0 0,0 0 0,0-1 0,1 2 0,-1-1 0,1 0 0,0-1 0,1 1 0,-1 0 0,1-1 0,0 0 0,0 0 0,0 0 0,1 1 0,-1-2 0,1 1 0,0-1 0,0 0 0,0 0 0,0 0 0,1-1 0,-1 2 0,1-2 0,-1 0 0,1-1 0,8 3 0,28 5 0,0-1 0,0-3 0,1-1 0,-1-3 0,48-3 0,-77-1 103,-12 3-136,0 0 0,0-1 1,0 1-1,1 0 1,-1 0-1,0 0 0,0 0 1,0-1-1,0 1 0,0 0 1,0 0-1,1 0 1,-1-1-1,0 1 0,0 0 1,0 0-1,0-1 1,0 1-1,0 0 0,0 0 1,0 0-1,0-1 0,0 1 1,0 0-1,0 0 1,0-1-1,0 1 0,0 0 1,0 0-1,0-1 1,0 1-1,-1 0 0,1 0 1,0 0-1,0-2 0,0 2 1,0 0-1,0 0 1,0 0-1,-1 0 0,1-1 1,0 1-1,0 0 1,-1 0-1,-9-10-6793</inkml:trace>
  <inkml:trace contextRef="#ctx0" brushRef="#br0" timeOffset="2589.82">91 397 24575,'3'0'0,"5"0"0,5 0 0,4 0 0,2 0 0,6 0 0,1 0 0,1 0 0,-1 0 0,-2 0 0,0 0 0,-2 0 0,0 0 0,-5 0-8191</inkml:trace>
  <inkml:trace contextRef="#ctx0" brushRef="#br0" timeOffset="4647.34">536 662 24575,'-1'0'0,"1"0"0,0 0 0,-1-1 0,1 1 0,0 0 0,0 0 0,-1-1 0,1 1 0,0 0 0,-1 0 0,1 0 0,0 0 0,-1 0 0,1 0 0,-1-1 0,1 1 0,0 0 0,-1 0 0,1 0 0,0 0 0,-1 0 0,1 0 0,-1 0 0,1 1 0,0-1 0,-1 0 0,1 0 0,0 0 0,-1 0 0,1 0 0,0 0 0,-1 1 0,1-1 0,0 0 0,-1 0 0,1 1 0,0-1 0,0 0 0,-1 0 0,1 1 0,0-1 0,0 0 0,0 1 0,-1-1 0,1 0 0,0 1 0,0-1 0,0 0 0,0 1 0,0-1 0,0 0 0,0 1 0,-1-1 0,1 1 0,0-1 0,0 0 0,0 1 0,1-1 0,-1 0 0,0 1 0,0 0 0,-1 28 0,2-26 0,0 0 0,1 1 0,-1-1 0,0 0 0,1 1 0,0 0 0,0-1 0,0 0 0,0 0 0,1-1 0,-1 1 0,1 0 0,-1-1 0,1 0 0,0 0 0,0 2 0,4 0 0,6 3 0,1-1 0,28 10 0,-5-1 0,-36-15 0,33 12 0,-33-12 0,1 1 0,-1-1 0,1 0 0,-1 0 0,1 1 0,-1-1 0,1 0 0,0-1 0,-1 1 0,1 0 0,-1 0 0,1-1 0,-1 1 0,1-1 0,-1 1 0,1-1 0,-1 1 0,0-1 0,3-2 0,-3 2 0,-1 0 0,0 0 0,1 0 0,-1 0 0,0 0 0,0 0 0,0-2 0,1 2 0,-1 0 0,0 0 0,-1 0 0,1 0 0,0-1 0,0 1 0,0 0 0,-1 0 0,1 0 0,0 0 0,-1 0 0,1 0 0,-1 0 0,0 0 0,1 0 0,-1 0 0,0 0 0,1 0 0,-1 0 0,0-1 0,-1 1 0,-28-31 0,29 30 0,-10-8 0,-1-1 0,0 2 0,-22-14 0,30 20 0,-1 0 0,0 1 0,0-1 0,0 1 0,0 0 0,-1 1 0,1-1 0,0 1 0,-1 1 0,1-1 0,-1 1 0,1 0 0,-8 1 0,11-1-39,0 1 0,0-1 0,1 1 0,-1-1 0,0 1 0,0 0 0,1 0 0,-1 0 0,1 0 0,-1 0 0,1 2 0,-1-2 0,1 0 0,0 1 0,-1-1 0,1 1 0,0-1 0,0 1 0,0-1 0,0 1 0,0 0 0,1 0 0,-1-1 0,0 1 0,1 0 0,0 1 0,-1-1 0,1 0 0,0-1 0,0 1 0,0 0 0,0 0 0,0 0 0,1 3 0,3 10-6787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0T12:08:58.595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57 73 24575,'-4'-3'0,"-1"0"0,0 0 0,0 1 0,1 0 0,-2 0 0,-8-3 0,13 5 0,0 0 0,1 1 0,-1-1 0,0 0 0,1 0 0,-1 1 0,0-1 0,1 1 0,-1-1 0,1 0 0,-1 1 0,1-1 0,-1 1 0,1-1 0,-1 1 0,1 0 0,-1-1 0,1 1 0,0-1 0,-1 1 0,1 0 0,0-1 0,-1 1 0,1 0 0,0-1 0,0 1 0,0 0 0,0 0 0,0-1 0,0 1 0,0 0 0,0-1 0,0 2 0,0 33 0,1-28 0,-2 22 0,0 25 0,1-50 0,0-1 0,1 0 0,-1 1 0,1-1 0,0 0 0,0 0 0,0 1 0,0-1 0,1 0 0,-1 0 0,4 5 0,-3-6 5,0-1-1,-1 1 0,1-1 1,0 0-1,1 0 0,-1 1 0,0-1 1,0 0-1,0-1 0,0 1 1,1 0-1,-1-1 0,0 1 1,1-1-1,3 0 0,40-1-480,-33 0-482,-4 1-5868</inkml:trace>
  <inkml:trace contextRef="#ctx0" brushRef="#br0" timeOffset="1289.8599">183 55 24575,'1'40'0,"0"-25"0,0-1 0,-1 1 0,0-1 0,-1 1 0,-1-1 0,0 0 0,-1 0 0,-9 25 0,18-84 0,-6 42-41,1-1 0,0 0-1,0 0 1,0 0-1,0 1 1,1-1 0,0 0-1,-1 1 1,2 0 0,-1-1-1,0 1 1,0 0-1,1 0 1,0 0 0,-1 0-1,1 1 1,0-1 0,1 1-1,-1 0 1,0 0-1,1 0 1,-1 0 0,1 0-1,-1 1 1,1 0 0,0 0-1,0 0 1,-1 0-1,1 0 1,0 1 0,0-1-1,7 1 1,0 1-6785</inkml:trace>
  <inkml:trace contextRef="#ctx0" brushRef="#br0" timeOffset="2298.57">381 91 24575,'-1'0'0,"0"1"0,0-1 0,1 1 0,-1-1 0,0 1 0,0-1 0,0 1 0,0 0 0,1-1 0,-1 1 0,0 0 0,1-1 0,-1 1 0,0 0 0,1 0 0,-1 0 0,1 0 0,-1 0 0,1-1 0,0 1 0,-1 0 0,1 0 0,0 0 0,0 0 0,-1 0 0,1 0 0,0 2 0,-3 31 0,3-33 0,0 8 20,0-1 0,1 1 0,-1-1 0,2 1 0,3 14 0,-4-19-119,1 0 0,-1 0 0,1-1 0,0 1 0,0-1 0,0 1 0,1-1 0,-1 0 0,1 0 0,0 0 0,0 0 0,0-1 0,0 1 0,6 3 0,-3-3-6727</inkml:trace>
  <inkml:trace contextRef="#ctx0" brushRef="#br0" timeOffset="2862.64">399 1 24575,'0'0'-8191</inkml:trace>
  <inkml:trace contextRef="#ctx0" brushRef="#br0" timeOffset="4341.58">651 10 24575,'-1'0'0,"-1"1"0,0-1 0,1 1 0,-1-1 0,1 1 0,-1 0 0,1 0 0,-1 0 0,1 0 0,-1 0 0,1 0 0,0 0 0,0 0 0,0 1 0,-1-1 0,1 0 0,0 1 0,0-1 0,1 1 0,-2 1 0,-18 39 0,14-28 0,0-2 0,2 0 0,-1 1 0,2 0 0,0 0 0,0 0 0,-1 23 0,5 82 0,-1-111 0,0-4 0,1 1 0,-1-1 0,0 1 0,1-1 0,-1 1 0,1-1 0,0 0 0,0 1 0,1-1 0,-1 0 0,1 0 0,-1 0 0,1 0 0,0 0 0,0 0 0,0-1 0,1 1 0,-1-1 0,1 1 0,-1-1 0,1 0 0,0 0 0,0 0 0,0 0 0,0 0 0,5 1 0,-4-2 0,0 0 0,0 0 0,1-1 0,-1 0 0,0 0 0,0 0 0,0 0 0,0 0 0,0-1 0,1 0 0,-1 0 0,0 0 0,-1 0 0,1-1 0,0 0 0,0 1 0,-1-1 0,1-1 0,-1 1 0,1 0 0,-1-1 0,4-4 0,15-8 0,6-7 0,-27 17-1365</inkml:trace>
  <inkml:trace contextRef="#ctx0" brushRef="#br0" timeOffset="5044.09">579 154 24575,'0'-1'0,"2"-1"0,1 0 0,3 0 0,1 1 0,1 0 0,1 2 0,0 1 0,1 0 0,-2 1 0,0 1 0,2-2 0,-1 2 0,1-1 0,-1 0 0,-1-1-8191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0T12:30:30.747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0 24575,'3'4'0,"5"1"0,2 3 0,-2 4 0,-2 4 0,-2 6 0,-1 6 0,-2 3 0,-1-1 0,0-2 0,0-2 0,-1-2 0,1-1 0,0-1 0,0-5-8191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12-30T12:30:35.098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31 24575,'0'494'-1365,"0"-472"-5461</inkml:trace>
  <inkml:trace contextRef="#ctx0" brushRef="#br0" timeOffset="2844.45">22 31 24575,'-1'4'0,"5"1"0,5-1 0,7 0 0,9-2 0,4 0 0,4-5 0,-1-5 0,-1-1 0,1 1 0,2 0 0,3 0 0,-5 1-8191</inkml:trace>
  <inkml:trace contextRef="#ctx0" brushRef="#br0" timeOffset="5572.54">65 313 24575,'3'0'0,"9"0"0,9 0 0,5 0 0,2 0 0,-1 0 0,-1 0 0,-2 0 0,3 0 0,4 0 0,0 4 0,-5 1-8191</inkml:trace>
  <inkml:trace contextRef="#ctx0" brushRef="#br0" timeOffset="6666.69">213 464 24575,'-8'10'0,"1"-1"0,0 0 0,1 0 0,0 2 0,0-1 0,1 0 0,-4 13 0,1-2 0,1 2 0,-6 35 0,12-56 0,0 1 0,1-1 0,-1 1 0,1-1 0,0 2 0,0-2 0,0 1 0,0-1 0,0 1 0,1-1 0,-1 1 0,1-1 0,-1 0 0,1 1 0,0-1 0,0 0 0,0 1 0,0-1 0,0 0 0,3 5 0,0-5 0,-1 1 0,1-1 0,0 0 0,0 0 0,0 0 0,1 0 0,-1-1 0,0 1 0,1-1 0,7 1 0,22 4-455,1-2 0,65-1 0,-82-3-6371</inkml:trace>
  <inkml:trace contextRef="#ctx0" brushRef="#br0" timeOffset="7869.05">170 552 24575,'3'0'0,"6"0"0,4 0 0,7 0 0,8 0 0,2 0 0,-3 0-8191</inkml:trace>
  <inkml:trace contextRef="#ctx0" brushRef="#br0" timeOffset="10256.68">447 552 24575,'68'-1'0,"76"3"0,-142-2 0,0 1 0,0-1 0,0 1 0,0-1 0,0 1 0,-1 0 0,1 0 0,0 0 0,0 0 0,-1 0 0,1 0 0,-1 0 0,1 0 0,-1 1 0,1-1 0,-1 1 0,0-1 0,1 1 0,-1 0 0,0-1 0,0 1 0,0 0 0,-1 0 0,1-1 0,0 1 0,-1 0 0,1 0 0,-1 1 0,0-1 0,1 0 0,-1 0 0,0 0 0,0 0 0,0 0 0,0 0 0,-1 0 0,1 0 0,-1 0 0,1 0 0,-1 0 0,0 0 0,1-1 0,-1 1 0,0 0 0,0 0 0,0-1 0,0 1 0,-1-1 0,1 2 0,0-2 0,-1 1 0,1-1 0,-1 0 0,-1 2 0,-4 1 0,0 1 0,0-1 0,0-1 0,-12 5 0,-5 4 0,24-12 0,0 0 0,0 0 0,1 0 0,-1 0 0,0 0 0,0 0 0,0 0 0,0 1 0,0-1 0,0 0 0,0 0 0,0 0 0,1 0 0,-1 0 0,0 0 0,0 0 0,0 0 0,0 1 0,0-1 0,0 0 0,0 0 0,0 0 0,0 0 0,0 0 0,0 0 0,0 0 0,0 1 0,0-1 0,0 0 0,0 0 0,0 0 0,0 0 0,0 0 0,0 0 0,0 1 0,0-1 0,0 0 0,0 0 0,0 0 0,0 0 0,0 0 0,0 0 0,0 1 0,0-1 0,0 0 0,0 0 0,-1 0 0,1 0 0,0 0 0,0 0 0,0 0 0,0 0 0,0 0 0,0 0 0,0 1 0,-1-1 0,1 0 0,0 0 0,0 0 0,0 0 0,0 0 0,0 0 0,-1 0 0,20 3 0,26-2 0,-34-2 0,0 1 0,-1 1 0,1 0 0,0 0 0,0 1 0,14 4 0,-22-4 0,0-1 0,0 0 0,0 1 0,0-1 0,0 1 0,0 0 0,-1 0 0,1 0 0,-1 1 0,0 0 0,1-1 0,-1 0 0,0 1 0,0 0 0,-1 0 0,1-1 0,0 1 0,-1 0 0,0 0 0,0 0 0,0 0 0,0 1 0,0 0 0,-1-1 0,1 6 0,0-4 0,-1-1 0,0 1 0,0-1 0,0 1 0,0 1 0,-1-2 0,0 1 0,0-1 0,0 1 0,0-1 0,-1 0 0,0 1 0,0-1 0,0 1 0,-4 5 0,3-7 0,0 0 0,0 0 0,0-1 0,0 1 0,0-1 0,-1 1 0,0-1 0,1 0 0,-1 0 0,0-1 0,0 2 0,0-2 0,0 0 0,0 0 0,0 0 0,0-1 0,-7 1 0,-59 8-1365,46-5-5461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id="1" name="Table1" displayName="Table1" ref="B2:E18" totalsRowShown="0">
  <autoFilter ref="B2:E18"/>
  <tableColumns count="4">
    <tableColumn id="1" name="x1[%]">
      <calculatedColumnFormula>výsledky_experimentu!M12</calculatedColumnFormula>
    </tableColumn>
    <tableColumn id="2" name="x2 [W]">
      <calculatedColumnFormula>výsledky_experimentu!N12</calculatedColumnFormula>
    </tableColumn>
    <tableColumn id="3" name="x3 [mm/s]">
      <calculatedColumnFormula>výsledky_experimentu!O12</calculatedColumnFormula>
    </tableColumn>
    <tableColumn id="4" name="Y">
      <calculatedColumnFormula>výsledky_experimentu!P12</calculatedColumnFormula>
    </tableColumn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43"/>
  <sheetViews>
    <sheetView tabSelected="1" topLeftCell="A25" zoomScaleNormal="100" workbookViewId="0">
      <selection activeCell="M139" sqref="M139"/>
    </sheetView>
  </sheetViews>
  <sheetFormatPr defaultRowHeight="15" x14ac:dyDescent="0.25"/>
  <cols>
    <col min="2" max="2" width="21.42578125" customWidth="1"/>
    <col min="5" max="5" width="14.7109375" customWidth="1"/>
    <col min="12" max="12" width="12.85546875" customWidth="1"/>
    <col min="13" max="16" width="10.7109375" customWidth="1"/>
  </cols>
  <sheetData>
    <row r="1" spans="2:18" ht="178.9" customHeight="1" x14ac:dyDescent="0.25"/>
    <row r="2" spans="2:18" ht="14.45" customHeight="1" x14ac:dyDescent="0.25">
      <c r="B2" s="43" t="s">
        <v>146</v>
      </c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2:18" x14ac:dyDescent="0.25"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</row>
    <row r="4" spans="2:18" x14ac:dyDescent="0.25"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</row>
    <row r="5" spans="2:18" x14ac:dyDescent="0.25"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N5" s="44" t="s">
        <v>29</v>
      </c>
      <c r="O5" s="44"/>
      <c r="P5" s="44"/>
      <c r="Q5" s="44"/>
      <c r="R5" s="44"/>
    </row>
    <row r="6" spans="2:18" x14ac:dyDescent="0.25"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N6" s="44"/>
      <c r="O6" s="44"/>
      <c r="P6" s="44"/>
      <c r="Q6" s="44"/>
      <c r="R6" s="44"/>
    </row>
    <row r="7" spans="2:18" ht="14.45" customHeight="1" x14ac:dyDescent="0.25"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N7" s="44"/>
      <c r="O7" s="44"/>
      <c r="P7" s="44"/>
      <c r="Q7" s="44"/>
      <c r="R7" s="44"/>
    </row>
    <row r="8" spans="2:18" x14ac:dyDescent="0.25"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N8" s="44"/>
      <c r="O8" s="44"/>
      <c r="P8" s="44"/>
      <c r="Q8" s="44"/>
      <c r="R8" s="44"/>
    </row>
    <row r="9" spans="2:18" x14ac:dyDescent="0.25"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</row>
    <row r="10" spans="2:18" x14ac:dyDescent="0.25"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</row>
    <row r="11" spans="2:18" x14ac:dyDescent="0.25">
      <c r="B11" t="s">
        <v>4</v>
      </c>
      <c r="C11" t="s">
        <v>0</v>
      </c>
      <c r="D11" t="s">
        <v>1</v>
      </c>
      <c r="E11" s="1" t="s">
        <v>145</v>
      </c>
      <c r="F11" t="s">
        <v>2</v>
      </c>
      <c r="G11" t="s">
        <v>3</v>
      </c>
      <c r="M11" s="2" t="s">
        <v>26</v>
      </c>
      <c r="N11" s="2" t="s">
        <v>27</v>
      </c>
      <c r="O11" s="2" t="s">
        <v>28</v>
      </c>
      <c r="P11" s="2" t="s">
        <v>78</v>
      </c>
    </row>
    <row r="12" spans="2:18" x14ac:dyDescent="0.25">
      <c r="B12" t="s">
        <v>6</v>
      </c>
      <c r="C12">
        <v>-1857.91</v>
      </c>
      <c r="D12">
        <v>24.699000000000002</v>
      </c>
      <c r="E12" s="1">
        <v>156</v>
      </c>
      <c r="F12">
        <v>148.80000000000001</v>
      </c>
      <c r="G12">
        <v>0.56496199999999996</v>
      </c>
      <c r="L12" t="str">
        <f>B12</f>
        <v>Mg20/25 y1</v>
      </c>
      <c r="M12">
        <v>99.99</v>
      </c>
      <c r="N12">
        <v>20</v>
      </c>
      <c r="O12">
        <v>5</v>
      </c>
      <c r="P12">
        <f>E12</f>
        <v>156</v>
      </c>
    </row>
    <row r="13" spans="2:18" x14ac:dyDescent="0.25">
      <c r="B13" t="s">
        <v>5</v>
      </c>
      <c r="C13">
        <v>-1823.1179999999999</v>
      </c>
      <c r="D13">
        <v>46.052</v>
      </c>
      <c r="E13" s="1">
        <v>203.4</v>
      </c>
      <c r="F13">
        <v>190.6</v>
      </c>
      <c r="G13">
        <v>1.05339</v>
      </c>
      <c r="L13" t="str">
        <f t="shared" ref="L13:L27" si="0">B13</f>
        <v>Mg20/25 y2</v>
      </c>
      <c r="M13">
        <v>99.99</v>
      </c>
      <c r="N13">
        <v>20</v>
      </c>
      <c r="O13">
        <v>5</v>
      </c>
      <c r="P13">
        <f t="shared" ref="P13:P27" si="1">E13</f>
        <v>203.4</v>
      </c>
    </row>
    <row r="14" spans="2:18" x14ac:dyDescent="0.25">
      <c r="B14" t="s">
        <v>8</v>
      </c>
      <c r="C14">
        <v>-1778.6179999999999</v>
      </c>
      <c r="D14">
        <v>54.442</v>
      </c>
      <c r="E14" s="1">
        <v>200.6</v>
      </c>
      <c r="F14">
        <v>203.6</v>
      </c>
      <c r="G14">
        <v>1.2453000000000001</v>
      </c>
      <c r="L14" t="str">
        <f t="shared" si="0"/>
        <v>Mg20/75 y1</v>
      </c>
      <c r="M14">
        <v>99.99</v>
      </c>
      <c r="N14">
        <v>20</v>
      </c>
      <c r="O14">
        <v>15</v>
      </c>
      <c r="P14">
        <f t="shared" si="1"/>
        <v>200.6</v>
      </c>
    </row>
    <row r="15" spans="2:18" x14ac:dyDescent="0.25">
      <c r="B15" t="s">
        <v>7</v>
      </c>
      <c r="C15">
        <v>-1793.335</v>
      </c>
      <c r="D15">
        <v>62.436999999999998</v>
      </c>
      <c r="E15" s="1">
        <v>219</v>
      </c>
      <c r="F15">
        <v>217.6</v>
      </c>
      <c r="G15">
        <v>1.42818</v>
      </c>
      <c r="L15" t="str">
        <f t="shared" si="0"/>
        <v>Mg20/75 y2</v>
      </c>
      <c r="M15">
        <v>99.99</v>
      </c>
      <c r="N15">
        <v>20</v>
      </c>
      <c r="O15">
        <v>15</v>
      </c>
      <c r="P15">
        <f t="shared" si="1"/>
        <v>219</v>
      </c>
    </row>
    <row r="16" spans="2:18" x14ac:dyDescent="0.25">
      <c r="B16" t="s">
        <v>9</v>
      </c>
      <c r="C16">
        <v>-1721.65</v>
      </c>
      <c r="D16">
        <v>58.51</v>
      </c>
      <c r="E16" s="1">
        <v>165.5</v>
      </c>
      <c r="F16">
        <v>194.4</v>
      </c>
      <c r="G16">
        <v>1.3383499999999999</v>
      </c>
      <c r="L16" t="str">
        <f t="shared" si="0"/>
        <v>Mg60/25 y1</v>
      </c>
      <c r="M16">
        <v>99.99</v>
      </c>
      <c r="N16">
        <v>60</v>
      </c>
      <c r="O16">
        <v>5</v>
      </c>
      <c r="P16">
        <f t="shared" si="1"/>
        <v>165.5</v>
      </c>
    </row>
    <row r="17" spans="2:16" x14ac:dyDescent="0.25">
      <c r="B17" t="s">
        <v>10</v>
      </c>
      <c r="C17">
        <v>-1857.877</v>
      </c>
      <c r="D17">
        <v>65.905000000000001</v>
      </c>
      <c r="E17" s="1">
        <v>214.8</v>
      </c>
      <c r="F17">
        <v>195.9</v>
      </c>
      <c r="G17">
        <v>1.5075000000000001</v>
      </c>
      <c r="L17" t="str">
        <f t="shared" si="0"/>
        <v>Mg60/25 y2</v>
      </c>
      <c r="M17">
        <v>99.99</v>
      </c>
      <c r="N17">
        <v>60</v>
      </c>
      <c r="O17">
        <v>5</v>
      </c>
      <c r="P17">
        <f t="shared" si="1"/>
        <v>214.8</v>
      </c>
    </row>
    <row r="18" spans="2:16" x14ac:dyDescent="0.25">
      <c r="B18" t="s">
        <v>11</v>
      </c>
      <c r="C18">
        <v>-1717.8910000000001</v>
      </c>
      <c r="D18">
        <v>119.26300000000001</v>
      </c>
      <c r="E18" s="1">
        <v>232.9</v>
      </c>
      <c r="F18">
        <v>245.6</v>
      </c>
      <c r="G18">
        <v>2.7280099999999998</v>
      </c>
      <c r="L18" t="str">
        <f t="shared" si="0"/>
        <v>Mg60/75 y1</v>
      </c>
      <c r="M18">
        <v>99.99</v>
      </c>
      <c r="N18">
        <v>60</v>
      </c>
      <c r="O18">
        <v>15</v>
      </c>
      <c r="P18">
        <f t="shared" si="1"/>
        <v>232.9</v>
      </c>
    </row>
    <row r="19" spans="2:16" x14ac:dyDescent="0.25">
      <c r="B19" t="s">
        <v>12</v>
      </c>
      <c r="C19">
        <v>-1863.43</v>
      </c>
      <c r="D19">
        <v>34.954000000000001</v>
      </c>
      <c r="E19" s="1">
        <v>187.4</v>
      </c>
      <c r="F19">
        <v>202</v>
      </c>
      <c r="G19">
        <v>0.79953300000000005</v>
      </c>
      <c r="L19" t="str">
        <f t="shared" si="0"/>
        <v>Mg60/75 y2</v>
      </c>
      <c r="M19">
        <v>99.99</v>
      </c>
      <c r="N19">
        <v>60</v>
      </c>
      <c r="O19">
        <v>15</v>
      </c>
      <c r="P19">
        <f t="shared" si="1"/>
        <v>187.4</v>
      </c>
    </row>
    <row r="20" spans="2:16" x14ac:dyDescent="0.25">
      <c r="B20" t="s">
        <v>13</v>
      </c>
      <c r="C20">
        <v>-1581.0989999999999</v>
      </c>
      <c r="D20">
        <v>19.577000000000002</v>
      </c>
      <c r="E20" s="1">
        <v>103.8</v>
      </c>
      <c r="F20">
        <v>159.6</v>
      </c>
      <c r="G20">
        <v>0.44780199999999998</v>
      </c>
      <c r="L20" t="str">
        <f t="shared" si="0"/>
        <v>AZ20/25 y1</v>
      </c>
      <c r="M20">
        <v>89.99</v>
      </c>
      <c r="N20">
        <v>20</v>
      </c>
      <c r="O20">
        <v>5</v>
      </c>
      <c r="P20">
        <f t="shared" si="1"/>
        <v>103.8</v>
      </c>
    </row>
    <row r="21" spans="2:16" x14ac:dyDescent="0.25">
      <c r="B21" t="s">
        <v>14</v>
      </c>
      <c r="C21">
        <v>-1563.1890000000001</v>
      </c>
      <c r="D21">
        <v>22.417999999999999</v>
      </c>
      <c r="E21" s="1">
        <v>84.4</v>
      </c>
      <c r="F21">
        <v>161.1</v>
      </c>
      <c r="G21">
        <v>0.51278699999999999</v>
      </c>
      <c r="L21" t="str">
        <f t="shared" si="0"/>
        <v>AZ20/25 y2</v>
      </c>
      <c r="M21">
        <v>89.99</v>
      </c>
      <c r="N21">
        <v>20</v>
      </c>
      <c r="O21">
        <v>5</v>
      </c>
      <c r="P21">
        <f t="shared" si="1"/>
        <v>84.4</v>
      </c>
    </row>
    <row r="22" spans="2:16" x14ac:dyDescent="0.25">
      <c r="B22" t="s">
        <v>15</v>
      </c>
      <c r="C22">
        <v>-1562.4860000000001</v>
      </c>
      <c r="D22">
        <v>23.506</v>
      </c>
      <c r="E22" s="1">
        <v>68.3</v>
      </c>
      <c r="F22">
        <v>162.5</v>
      </c>
      <c r="G22">
        <v>0.53767299999999996</v>
      </c>
      <c r="L22" t="str">
        <f t="shared" si="0"/>
        <v>AZ20/75 y1</v>
      </c>
      <c r="M22">
        <v>89.99</v>
      </c>
      <c r="N22">
        <v>20</v>
      </c>
      <c r="O22">
        <v>15</v>
      </c>
      <c r="P22">
        <f t="shared" si="1"/>
        <v>68.3</v>
      </c>
    </row>
    <row r="23" spans="2:16" x14ac:dyDescent="0.25">
      <c r="B23" t="s">
        <v>16</v>
      </c>
      <c r="C23">
        <v>-1580.8869999999999</v>
      </c>
      <c r="D23">
        <v>15.802</v>
      </c>
      <c r="E23" s="1">
        <v>101.9</v>
      </c>
      <c r="F23">
        <v>147.19999999999999</v>
      </c>
      <c r="G23">
        <v>0.36145300000000002</v>
      </c>
      <c r="L23" t="str">
        <f t="shared" si="0"/>
        <v>AZ20/75 y2</v>
      </c>
      <c r="M23">
        <v>89.99</v>
      </c>
      <c r="N23">
        <v>20</v>
      </c>
      <c r="O23">
        <v>15</v>
      </c>
      <c r="P23">
        <f t="shared" si="1"/>
        <v>101.9</v>
      </c>
    </row>
    <row r="24" spans="2:16" x14ac:dyDescent="0.25">
      <c r="B24" t="s">
        <v>17</v>
      </c>
      <c r="C24">
        <v>-1580.4280000000001</v>
      </c>
      <c r="D24">
        <v>18.927</v>
      </c>
      <c r="E24" s="1">
        <v>90</v>
      </c>
      <c r="F24">
        <v>151.6</v>
      </c>
      <c r="G24">
        <v>0.43293399999999999</v>
      </c>
      <c r="L24" t="str">
        <f t="shared" si="0"/>
        <v>AZ60/25 y1</v>
      </c>
      <c r="M24">
        <v>89.99</v>
      </c>
      <c r="N24">
        <v>60</v>
      </c>
      <c r="O24">
        <v>5</v>
      </c>
      <c r="P24">
        <f t="shared" si="1"/>
        <v>90</v>
      </c>
    </row>
    <row r="25" spans="2:16" x14ac:dyDescent="0.25">
      <c r="B25" t="s">
        <v>18</v>
      </c>
      <c r="C25">
        <v>-1579.36</v>
      </c>
      <c r="D25">
        <v>16.283000000000001</v>
      </c>
      <c r="E25" s="1">
        <v>82.3</v>
      </c>
      <c r="F25">
        <v>152.9</v>
      </c>
      <c r="G25">
        <v>0.37230400000000002</v>
      </c>
      <c r="L25" t="str">
        <f t="shared" si="0"/>
        <v>AZ60/25 y2</v>
      </c>
      <c r="M25">
        <v>89.99</v>
      </c>
      <c r="N25">
        <v>60</v>
      </c>
      <c r="O25">
        <v>5</v>
      </c>
      <c r="P25">
        <f t="shared" si="1"/>
        <v>82.3</v>
      </c>
    </row>
    <row r="26" spans="2:16" x14ac:dyDescent="0.25">
      <c r="B26" t="s">
        <v>19</v>
      </c>
      <c r="C26">
        <v>-1605.5409999999999</v>
      </c>
      <c r="D26">
        <v>25.841000000000001</v>
      </c>
      <c r="E26" s="1">
        <v>159.4</v>
      </c>
      <c r="F26">
        <v>151.9</v>
      </c>
      <c r="G26">
        <v>0.59108400000000005</v>
      </c>
      <c r="L26" t="str">
        <f t="shared" si="0"/>
        <v>AZ60/75 y1</v>
      </c>
      <c r="M26">
        <v>89.99</v>
      </c>
      <c r="N26">
        <v>60</v>
      </c>
      <c r="O26">
        <v>15</v>
      </c>
      <c r="P26">
        <f t="shared" si="1"/>
        <v>159.4</v>
      </c>
    </row>
    <row r="27" spans="2:16" x14ac:dyDescent="0.25">
      <c r="B27" t="s">
        <v>20</v>
      </c>
      <c r="C27">
        <v>-1624.837</v>
      </c>
      <c r="D27">
        <v>18.776</v>
      </c>
      <c r="E27" s="1">
        <v>152.80000000000001</v>
      </c>
      <c r="F27">
        <v>152.19999999999999</v>
      </c>
      <c r="G27">
        <v>0.42947999999999997</v>
      </c>
      <c r="L27" t="str">
        <f t="shared" si="0"/>
        <v>AZ60/75 y2</v>
      </c>
      <c r="M27">
        <v>89.99</v>
      </c>
      <c r="N27">
        <v>60</v>
      </c>
      <c r="O27">
        <v>15</v>
      </c>
      <c r="P27">
        <f t="shared" si="1"/>
        <v>152.80000000000001</v>
      </c>
    </row>
    <row r="29" spans="2:16" x14ac:dyDescent="0.25">
      <c r="B29" t="s">
        <v>21</v>
      </c>
      <c r="C29" t="s">
        <v>22</v>
      </c>
    </row>
    <row r="30" spans="2:16" x14ac:dyDescent="0.25">
      <c r="B30" t="s">
        <v>23</v>
      </c>
      <c r="C30" t="s">
        <v>24</v>
      </c>
    </row>
    <row r="32" spans="2:16" x14ac:dyDescent="0.25">
      <c r="B32" t="s">
        <v>186</v>
      </c>
    </row>
    <row r="33" spans="2:11" x14ac:dyDescent="0.25">
      <c r="B33" t="s">
        <v>187</v>
      </c>
      <c r="K33" t="s">
        <v>188</v>
      </c>
    </row>
    <row r="67" spans="2:11" x14ac:dyDescent="0.25">
      <c r="B67" t="s">
        <v>189</v>
      </c>
      <c r="K67" t="s">
        <v>190</v>
      </c>
    </row>
    <row r="99" spans="2:11" x14ac:dyDescent="0.25">
      <c r="K99" t="s">
        <v>192</v>
      </c>
    </row>
    <row r="102" spans="2:11" x14ac:dyDescent="0.25">
      <c r="B102" t="s">
        <v>191</v>
      </c>
    </row>
    <row r="143" spans="2:11" x14ac:dyDescent="0.25">
      <c r="B143" t="s">
        <v>193</v>
      </c>
      <c r="K143" t="s">
        <v>194</v>
      </c>
    </row>
  </sheetData>
  <mergeCells count="2">
    <mergeCell ref="B2:L10"/>
    <mergeCell ref="N5:R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O19"/>
  <sheetViews>
    <sheetView workbookViewId="0">
      <selection activeCell="K4" sqref="K4"/>
    </sheetView>
  </sheetViews>
  <sheetFormatPr defaultRowHeight="15" x14ac:dyDescent="0.25"/>
  <cols>
    <col min="2" max="2" width="6.85546875" customWidth="1"/>
    <col min="3" max="3" width="11.140625" bestFit="1" customWidth="1"/>
    <col min="4" max="4" width="10.7109375" bestFit="1" customWidth="1"/>
    <col min="5" max="6" width="12.7109375" bestFit="1" customWidth="1"/>
    <col min="7" max="7" width="12" bestFit="1" customWidth="1"/>
    <col min="8" max="8" width="12.7109375" bestFit="1" customWidth="1"/>
    <col min="9" max="9" width="12" bestFit="1" customWidth="1"/>
    <col min="10" max="10" width="12.7109375" bestFit="1" customWidth="1"/>
    <col min="11" max="11" width="12" bestFit="1" customWidth="1"/>
  </cols>
  <sheetData>
    <row r="5" spans="2:11" x14ac:dyDescent="0.25">
      <c r="B5" t="s">
        <v>183</v>
      </c>
    </row>
    <row r="7" spans="2:11" x14ac:dyDescent="0.25">
      <c r="B7">
        <f>'MNŠ,hierarch.m.+rovnice'!J52</f>
        <v>0</v>
      </c>
      <c r="C7">
        <f>'MNŠ,hierarch.m.+rovnice'!K52</f>
        <v>0</v>
      </c>
      <c r="D7" t="str">
        <f>'MNŠ,hierarch.m.+rovnice'!L52</f>
        <v>Coefficients</v>
      </c>
      <c r="E7" t="str">
        <f>'MNŠ,hierarch.m.+rovnice'!M52</f>
        <v>Standard Error</v>
      </c>
      <c r="F7" t="str">
        <f>'MNŠ,hierarch.m.+rovnice'!N52</f>
        <v>t Stat</v>
      </c>
      <c r="G7" t="str">
        <f>'MNŠ,hierarch.m.+rovnice'!O52</f>
        <v>P-value</v>
      </c>
      <c r="H7" t="str">
        <f>'MNŠ,hierarch.m.+rovnice'!P52</f>
        <v>Lower 95%</v>
      </c>
      <c r="I7" t="str">
        <f>'MNŠ,hierarch.m.+rovnice'!Q52</f>
        <v>Upper 95%</v>
      </c>
      <c r="J7" t="str">
        <f>'MNŠ,hierarch.m.+rovnice'!R52</f>
        <v>Lower 95.0%</v>
      </c>
      <c r="K7" t="str">
        <f>'MNŠ,hierarch.m.+rovnice'!S52</f>
        <v>Upper 95.0%</v>
      </c>
    </row>
    <row r="8" spans="2:11" x14ac:dyDescent="0.25">
      <c r="B8" t="str">
        <f>'MNŠ,hierarch.m.+rovnice'!J53</f>
        <v>b0=</v>
      </c>
      <c r="C8" t="str">
        <f>'MNŠ,hierarch.m.+rovnice'!K53</f>
        <v>Intercept</v>
      </c>
      <c r="D8" s="1">
        <f>'MNŠ,hierarch.m.+rovnice'!L53</f>
        <v>151.40625000000003</v>
      </c>
      <c r="E8">
        <f>'MNŠ,hierarch.m.+rovnice'!M53</f>
        <v>5.8276784346341559</v>
      </c>
      <c r="F8">
        <f>'MNŠ,hierarch.m.+rovnice'!N53</f>
        <v>25.980542972341414</v>
      </c>
      <c r="G8" s="29">
        <f>'MNŠ,hierarch.m.+rovnice'!O53</f>
        <v>5.1714123189799135E-9</v>
      </c>
      <c r="H8">
        <f>'MNŠ,hierarch.m.+rovnice'!P53</f>
        <v>137.9675994310935</v>
      </c>
      <c r="I8">
        <f>'MNŠ,hierarch.m.+rovnice'!Q53</f>
        <v>164.84490056890655</v>
      </c>
      <c r="J8">
        <f>'MNŠ,hierarch.m.+rovnice'!R53</f>
        <v>137.9675994310935</v>
      </c>
      <c r="K8">
        <f>'MNŠ,hierarch.m.+rovnice'!S53</f>
        <v>164.84490056890655</v>
      </c>
    </row>
    <row r="9" spans="2:11" x14ac:dyDescent="0.25">
      <c r="B9" t="str">
        <f>'MNŠ,hierarch.m.+rovnice'!J54</f>
        <v>b1=</v>
      </c>
      <c r="C9" t="str">
        <f>'MNŠ,hierarch.m.+rovnice'!K54</f>
        <v>b1t1</v>
      </c>
      <c r="D9" s="1">
        <f>'MNŠ,hierarch.m.+rovnice'!L54</f>
        <v>46.043749999999996</v>
      </c>
      <c r="E9">
        <f>'MNŠ,hierarch.m.+rovnice'!M54</f>
        <v>5.8276784346341559</v>
      </c>
      <c r="F9">
        <f>'MNŠ,hierarch.m.+rovnice'!N54</f>
        <v>7.9008734810005841</v>
      </c>
      <c r="G9" s="29">
        <f>'MNŠ,hierarch.m.+rovnice'!O54</f>
        <v>4.7763465131379928E-5</v>
      </c>
      <c r="H9">
        <f>'MNŠ,hierarch.m.+rovnice'!P54</f>
        <v>32.605099431093485</v>
      </c>
      <c r="I9">
        <f>'MNŠ,hierarch.m.+rovnice'!Q54</f>
        <v>59.482400568906506</v>
      </c>
      <c r="J9">
        <f>'MNŠ,hierarch.m.+rovnice'!R54</f>
        <v>32.605099431093485</v>
      </c>
      <c r="K9">
        <f>'MNŠ,hierarch.m.+rovnice'!S54</f>
        <v>59.482400568906506</v>
      </c>
    </row>
    <row r="10" spans="2:11" x14ac:dyDescent="0.25">
      <c r="B10" t="str">
        <f>'MNŠ,hierarch.m.+rovnice'!J55</f>
        <v>b2=</v>
      </c>
      <c r="C10" t="str">
        <f>'MNŠ,hierarch.m.+rovnice'!K55</f>
        <v>b2t2</v>
      </c>
      <c r="D10" s="1">
        <f>'MNŠ,hierarch.m.+rovnice'!L55</f>
        <v>9.231249999999994</v>
      </c>
      <c r="E10">
        <f>'MNŠ,hierarch.m.+rovnice'!M55</f>
        <v>5.8276784346341559</v>
      </c>
      <c r="F10">
        <f>'MNŠ,hierarch.m.+rovnice'!N55</f>
        <v>1.5840355818430645</v>
      </c>
      <c r="G10" s="29">
        <f>'MNŠ,hierarch.m.+rovnice'!O55</f>
        <v>0.15184460471488781</v>
      </c>
      <c r="H10">
        <f>'MNŠ,hierarch.m.+rovnice'!P55</f>
        <v>-4.2074005689065164</v>
      </c>
      <c r="I10">
        <f>'MNŠ,hierarch.m.+rovnice'!Q55</f>
        <v>22.669900568906506</v>
      </c>
      <c r="J10">
        <f>'MNŠ,hierarch.m.+rovnice'!R55</f>
        <v>-4.2074005689065164</v>
      </c>
      <c r="K10">
        <f>'MNŠ,hierarch.m.+rovnice'!S55</f>
        <v>22.669900568906506</v>
      </c>
    </row>
    <row r="11" spans="2:11" x14ac:dyDescent="0.25">
      <c r="B11" t="str">
        <f>'MNŠ,hierarch.m.+rovnice'!J56</f>
        <v>b3=</v>
      </c>
      <c r="C11" t="str">
        <f>'MNŠ,hierarch.m.+rovnice'!K56</f>
        <v>b3t3</v>
      </c>
      <c r="D11" s="1">
        <f>'MNŠ,hierarch.m.+rovnice'!L56</f>
        <v>13.881250000000001</v>
      </c>
      <c r="E11">
        <f>'MNŠ,hierarch.m.+rovnice'!M56</f>
        <v>5.8276784346341559</v>
      </c>
      <c r="F11">
        <f>'MNŠ,hierarch.m.+rovnice'!N56</f>
        <v>2.3819519480524365</v>
      </c>
      <c r="G11" s="29">
        <f>'MNŠ,hierarch.m.+rovnice'!O56</f>
        <v>4.4410171736959977E-2</v>
      </c>
      <c r="H11">
        <f>'MNŠ,hierarch.m.+rovnice'!P56</f>
        <v>0.44259943109349109</v>
      </c>
      <c r="I11">
        <f>'MNŠ,hierarch.m.+rovnice'!Q56</f>
        <v>27.319900568906512</v>
      </c>
      <c r="J11">
        <f>'MNŠ,hierarch.m.+rovnice'!R56</f>
        <v>0.44259943109349109</v>
      </c>
      <c r="K11">
        <f>'MNŠ,hierarch.m.+rovnice'!S56</f>
        <v>27.319900568906512</v>
      </c>
    </row>
    <row r="12" spans="2:11" x14ac:dyDescent="0.25">
      <c r="B12" t="str">
        <f>'MNŠ,hierarch.m.+rovnice'!J57</f>
        <v>b12=</v>
      </c>
      <c r="C12" t="str">
        <f>'MNŠ,hierarch.m.+rovnice'!K57</f>
        <v>(b12)t1t2</v>
      </c>
      <c r="D12" s="1">
        <f>'MNŠ,hierarch.m.+rovnice'!L57</f>
        <v>-6.5312499999999956</v>
      </c>
      <c r="E12">
        <f>'MNŠ,hierarch.m.+rovnice'!M57</f>
        <v>5.8276784346341559</v>
      </c>
      <c r="F12">
        <f>'MNŠ,hierarch.m.+rovnice'!N57</f>
        <v>-1.1207293046892364</v>
      </c>
      <c r="G12" s="29">
        <f>'MNŠ,hierarch.m.+rovnice'!O57</f>
        <v>0.29491626865644754</v>
      </c>
      <c r="H12">
        <f>'MNŠ,hierarch.m.+rovnice'!P57</f>
        <v>-19.969900568906507</v>
      </c>
      <c r="I12">
        <f>'MNŠ,hierarch.m.+rovnice'!Q57</f>
        <v>6.9074005689065148</v>
      </c>
      <c r="J12">
        <f>'MNŠ,hierarch.m.+rovnice'!R57</f>
        <v>-19.969900568906507</v>
      </c>
      <c r="K12">
        <f>'MNŠ,hierarch.m.+rovnice'!S57</f>
        <v>6.9074005689065148</v>
      </c>
    </row>
    <row r="13" spans="2:11" x14ac:dyDescent="0.25">
      <c r="B13" t="str">
        <f>'MNŠ,hierarch.m.+rovnice'!J58</f>
        <v>b13=</v>
      </c>
      <c r="C13" t="str">
        <f>'MNŠ,hierarch.m.+rovnice'!K58</f>
        <v>(b13)t1t3</v>
      </c>
      <c r="D13" s="1">
        <f>'MNŠ,hierarch.m.+rovnice'!L58</f>
        <v>-1.3562499999999975</v>
      </c>
      <c r="E13">
        <f>'MNŠ,hierarch.m.+rovnice'!M58</f>
        <v>5.8276784346341559</v>
      </c>
      <c r="F13">
        <f>'MNŠ,hierarch.m.+rovnice'!N58</f>
        <v>-0.23272560681106605</v>
      </c>
      <c r="G13" s="29">
        <f>'MNŠ,hierarch.m.+rovnice'!O58</f>
        <v>0.82181809938234518</v>
      </c>
      <c r="H13">
        <f>'MNŠ,hierarch.m.+rovnice'!P58</f>
        <v>-14.794900568906508</v>
      </c>
      <c r="I13">
        <f>'MNŠ,hierarch.m.+rovnice'!Q58</f>
        <v>12.082400568906513</v>
      </c>
      <c r="J13">
        <f>'MNŠ,hierarch.m.+rovnice'!R58</f>
        <v>-14.794900568906508</v>
      </c>
      <c r="K13">
        <f>'MNŠ,hierarch.m.+rovnice'!S58</f>
        <v>12.082400568906513</v>
      </c>
    </row>
    <row r="14" spans="2:11" x14ac:dyDescent="0.25">
      <c r="B14" t="str">
        <f>'MNŠ,hierarch.m.+rovnice'!J59</f>
        <v>b23=</v>
      </c>
      <c r="C14" t="str">
        <f>'MNŠ,hierarch.m.+rovnice'!K59</f>
        <v>(b23)t2t3</v>
      </c>
      <c r="D14" s="1">
        <f>'MNŠ,hierarch.m.+rovnice'!L59</f>
        <v>8.6062500000000028</v>
      </c>
      <c r="E14">
        <f>'MNŠ,hierarch.m.+rovnice'!M59</f>
        <v>5.8276784346341559</v>
      </c>
      <c r="F14">
        <f>'MNŠ,hierarch.m.+rovnice'!N59</f>
        <v>1.4767887584278279</v>
      </c>
      <c r="G14" s="29">
        <f>'MNŠ,hierarch.m.+rovnice'!O59</f>
        <v>0.1779789371868323</v>
      </c>
      <c r="H14">
        <f>'MNŠ,hierarch.m.+rovnice'!P59</f>
        <v>-4.8324005689065075</v>
      </c>
      <c r="I14">
        <f>'MNŠ,hierarch.m.+rovnice'!Q59</f>
        <v>22.044900568906513</v>
      </c>
      <c r="J14">
        <f>'MNŠ,hierarch.m.+rovnice'!R59</f>
        <v>-4.8324005689065075</v>
      </c>
      <c r="K14">
        <f>'MNŠ,hierarch.m.+rovnice'!S59</f>
        <v>22.044900568906513</v>
      </c>
    </row>
    <row r="15" spans="2:11" x14ac:dyDescent="0.25">
      <c r="B15" t="str">
        <f>'MNŠ,hierarch.m.+rovnice'!J60</f>
        <v>b123=</v>
      </c>
      <c r="C15" t="str">
        <f>'MNŠ,hierarch.m.+rovnice'!K60</f>
        <v>(b123)t1t2t3</v>
      </c>
      <c r="D15" s="1">
        <f>'MNŠ,hierarch.m.+rovnice'!L60</f>
        <v>-11.131249999999994</v>
      </c>
      <c r="E15">
        <f>'MNŠ,hierarch.m.+rovnice'!M60</f>
        <v>5.8276784346341559</v>
      </c>
      <c r="F15">
        <f>'MNŠ,hierarch.m.+rovnice'!N60</f>
        <v>-1.910065925025388</v>
      </c>
      <c r="G15" s="29">
        <f>'MNŠ,hierarch.m.+rovnice'!O60</f>
        <v>9.2521793568973096E-2</v>
      </c>
      <c r="H15">
        <f>'MNŠ,hierarch.m.+rovnice'!P60</f>
        <v>-24.569900568906505</v>
      </c>
      <c r="I15">
        <f>'MNŠ,hierarch.m.+rovnice'!Q60</f>
        <v>2.307400568906516</v>
      </c>
      <c r="J15">
        <f>'MNŠ,hierarch.m.+rovnice'!R60</f>
        <v>-24.569900568906505</v>
      </c>
      <c r="K15">
        <f>'MNŠ,hierarch.m.+rovnice'!S60</f>
        <v>2.307400568906516</v>
      </c>
    </row>
    <row r="17" spans="3:15" x14ac:dyDescent="0.25">
      <c r="C17" s="46" t="s">
        <v>182</v>
      </c>
      <c r="D17" s="46"/>
      <c r="E17" s="46"/>
      <c r="F17" s="46"/>
      <c r="G17" s="46"/>
    </row>
    <row r="19" spans="3:15" ht="169.15" customHeight="1" x14ac:dyDescent="0.25">
      <c r="C19" s="53" t="s">
        <v>184</v>
      </c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</row>
  </sheetData>
  <mergeCells count="2">
    <mergeCell ref="C17:G17"/>
    <mergeCell ref="C19:O1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36"/>
  <sheetViews>
    <sheetView workbookViewId="0">
      <selection activeCell="K36" sqref="K36"/>
    </sheetView>
  </sheetViews>
  <sheetFormatPr defaultRowHeight="15" x14ac:dyDescent="0.25"/>
  <cols>
    <col min="2" max="5" width="9.7109375" customWidth="1"/>
    <col min="6" max="7" width="4.7109375" customWidth="1"/>
    <col min="10" max="10" width="4.7109375" customWidth="1"/>
    <col min="16" max="27" width="3.7109375" customWidth="1"/>
    <col min="29" max="40" width="3.7109375" customWidth="1"/>
  </cols>
  <sheetData>
    <row r="1" spans="2:15" ht="61.15" customHeight="1" x14ac:dyDescent="0.25"/>
    <row r="2" spans="2:15" x14ac:dyDescent="0.25">
      <c r="B2" t="s">
        <v>26</v>
      </c>
      <c r="C2" t="s">
        <v>27</v>
      </c>
      <c r="D2" t="s">
        <v>28</v>
      </c>
      <c r="E2" t="s">
        <v>25</v>
      </c>
      <c r="G2" s="11"/>
      <c r="H2" s="12" t="s">
        <v>30</v>
      </c>
      <c r="I2" s="13" t="s">
        <v>31</v>
      </c>
      <c r="K2" s="3" t="s">
        <v>32</v>
      </c>
      <c r="L2" s="4" t="s">
        <v>33</v>
      </c>
      <c r="M2" s="5" t="s">
        <v>34</v>
      </c>
      <c r="N2" s="2" t="s">
        <v>25</v>
      </c>
      <c r="O2" s="2" t="s">
        <v>35</v>
      </c>
    </row>
    <row r="3" spans="2:15" x14ac:dyDescent="0.25">
      <c r="B3">
        <f>výsledky_experimentu!M12</f>
        <v>99.99</v>
      </c>
      <c r="C3">
        <f>výsledky_experimentu!N12</f>
        <v>20</v>
      </c>
      <c r="D3">
        <f>výsledky_experimentu!O12</f>
        <v>5</v>
      </c>
      <c r="E3">
        <f>výsledky_experimentu!P12</f>
        <v>156</v>
      </c>
      <c r="G3" s="11">
        <v>1</v>
      </c>
      <c r="H3" s="11">
        <f>(B10+B11)/2</f>
        <v>94.99</v>
      </c>
      <c r="I3" s="11">
        <f>(B10-B11)/2</f>
        <v>5</v>
      </c>
      <c r="K3" s="6">
        <f>(B3-$H$3)/$I$3</f>
        <v>1</v>
      </c>
      <c r="L3" s="2">
        <f>(C3-$H$4)/$I$4</f>
        <v>-1</v>
      </c>
      <c r="M3" s="7">
        <f>(D3-$H$5)/$I$5</f>
        <v>-1</v>
      </c>
      <c r="N3" s="2">
        <f>Table1[[#This Row],[Y]]</f>
        <v>156</v>
      </c>
      <c r="O3" s="45">
        <f>AVERAGE(N3,N4)</f>
        <v>179.7</v>
      </c>
    </row>
    <row r="4" spans="2:15" x14ac:dyDescent="0.25">
      <c r="B4">
        <f>výsledky_experimentu!M13</f>
        <v>99.99</v>
      </c>
      <c r="C4">
        <f>výsledky_experimentu!N13</f>
        <v>20</v>
      </c>
      <c r="D4">
        <f>výsledky_experimentu!O13</f>
        <v>5</v>
      </c>
      <c r="E4">
        <f>výsledky_experimentu!P13</f>
        <v>203.4</v>
      </c>
      <c r="G4" s="11">
        <v>2</v>
      </c>
      <c r="H4" s="11">
        <f>(C10+C11)/2</f>
        <v>40</v>
      </c>
      <c r="I4" s="11">
        <f>(C7-C11)/2</f>
        <v>20</v>
      </c>
      <c r="K4" s="6">
        <f t="shared" ref="K4:K18" si="0">(B4-$H$3)/$I$3</f>
        <v>1</v>
      </c>
      <c r="L4" s="2">
        <f t="shared" ref="L4:L18" si="1">(C4-$H$4)/$I$4</f>
        <v>-1</v>
      </c>
      <c r="M4" s="7">
        <f t="shared" ref="M4:M18" si="2">(D4-$H$5)/$I$5</f>
        <v>-1</v>
      </c>
      <c r="N4" s="2">
        <f>Table1[[#This Row],[Y]]</f>
        <v>203.4</v>
      </c>
      <c r="O4" s="45"/>
    </row>
    <row r="5" spans="2:15" x14ac:dyDescent="0.25">
      <c r="B5">
        <f>výsledky_experimentu!M14</f>
        <v>99.99</v>
      </c>
      <c r="C5">
        <f>výsledky_experimentu!N14</f>
        <v>20</v>
      </c>
      <c r="D5">
        <f>výsledky_experimentu!O14</f>
        <v>15</v>
      </c>
      <c r="E5">
        <f>výsledky_experimentu!P14</f>
        <v>200.6</v>
      </c>
      <c r="G5" s="11">
        <v>3</v>
      </c>
      <c r="H5" s="11">
        <f>(D10+D11)/2</f>
        <v>10</v>
      </c>
      <c r="I5" s="11">
        <f>(D6-D7)/2</f>
        <v>5</v>
      </c>
      <c r="K5" s="6">
        <f t="shared" si="0"/>
        <v>1</v>
      </c>
      <c r="L5" s="2">
        <f t="shared" si="1"/>
        <v>-1</v>
      </c>
      <c r="M5" s="7">
        <f t="shared" si="2"/>
        <v>1</v>
      </c>
      <c r="N5" s="2">
        <f>Table1[[#This Row],[Y]]</f>
        <v>200.6</v>
      </c>
      <c r="O5" s="45">
        <f>AVERAGE(N5,N6)</f>
        <v>209.8</v>
      </c>
    </row>
    <row r="6" spans="2:15" x14ac:dyDescent="0.25">
      <c r="B6">
        <f>výsledky_experimentu!M15</f>
        <v>99.99</v>
      </c>
      <c r="C6">
        <f>výsledky_experimentu!N15</f>
        <v>20</v>
      </c>
      <c r="D6">
        <f>výsledky_experimentu!O15</f>
        <v>15</v>
      </c>
      <c r="E6">
        <f>výsledky_experimentu!P15</f>
        <v>219</v>
      </c>
      <c r="K6" s="6">
        <f t="shared" si="0"/>
        <v>1</v>
      </c>
      <c r="L6" s="2">
        <f t="shared" si="1"/>
        <v>-1</v>
      </c>
      <c r="M6" s="7">
        <f t="shared" si="2"/>
        <v>1</v>
      </c>
      <c r="N6" s="2">
        <f>Table1[[#This Row],[Y]]</f>
        <v>219</v>
      </c>
      <c r="O6" s="45"/>
    </row>
    <row r="7" spans="2:15" x14ac:dyDescent="0.25">
      <c r="B7">
        <f>výsledky_experimentu!M16</f>
        <v>99.99</v>
      </c>
      <c r="C7">
        <f>výsledky_experimentu!N16</f>
        <v>60</v>
      </c>
      <c r="D7">
        <f>výsledky_experimentu!O16</f>
        <v>5</v>
      </c>
      <c r="E7">
        <f>výsledky_experimentu!P16</f>
        <v>165.5</v>
      </c>
      <c r="K7" s="6">
        <f t="shared" si="0"/>
        <v>1</v>
      </c>
      <c r="L7" s="2">
        <f t="shared" si="1"/>
        <v>1</v>
      </c>
      <c r="M7" s="7">
        <f t="shared" si="2"/>
        <v>-1</v>
      </c>
      <c r="N7" s="2">
        <f>Table1[[#This Row],[Y]]</f>
        <v>165.5</v>
      </c>
      <c r="O7" s="45">
        <f>AVERAGE(N7,N8)</f>
        <v>190.15</v>
      </c>
    </row>
    <row r="8" spans="2:15" x14ac:dyDescent="0.25">
      <c r="B8">
        <f>výsledky_experimentu!M17</f>
        <v>99.99</v>
      </c>
      <c r="C8">
        <f>výsledky_experimentu!N17</f>
        <v>60</v>
      </c>
      <c r="D8">
        <f>výsledky_experimentu!O17</f>
        <v>5</v>
      </c>
      <c r="E8">
        <f>výsledky_experimentu!P17</f>
        <v>214.8</v>
      </c>
      <c r="K8" s="6">
        <f t="shared" si="0"/>
        <v>1</v>
      </c>
      <c r="L8" s="2">
        <f t="shared" si="1"/>
        <v>1</v>
      </c>
      <c r="M8" s="7">
        <f t="shared" si="2"/>
        <v>-1</v>
      </c>
      <c r="N8" s="2">
        <f>Table1[[#This Row],[Y]]</f>
        <v>214.8</v>
      </c>
      <c r="O8" s="45"/>
    </row>
    <row r="9" spans="2:15" x14ac:dyDescent="0.25">
      <c r="B9">
        <f>výsledky_experimentu!M18</f>
        <v>99.99</v>
      </c>
      <c r="C9">
        <f>výsledky_experimentu!N18</f>
        <v>60</v>
      </c>
      <c r="D9">
        <f>výsledky_experimentu!O18</f>
        <v>15</v>
      </c>
      <c r="E9">
        <f>výsledky_experimentu!P18</f>
        <v>232.9</v>
      </c>
      <c r="K9" s="6">
        <f t="shared" si="0"/>
        <v>1</v>
      </c>
      <c r="L9" s="2">
        <f t="shared" si="1"/>
        <v>1</v>
      </c>
      <c r="M9" s="7">
        <f t="shared" si="2"/>
        <v>1</v>
      </c>
      <c r="N9" s="2">
        <f>Table1[[#This Row],[Y]]</f>
        <v>232.9</v>
      </c>
      <c r="O9" s="45">
        <f>AVERAGE(N9,N10)</f>
        <v>210.15</v>
      </c>
    </row>
    <row r="10" spans="2:15" x14ac:dyDescent="0.25">
      <c r="B10">
        <f>výsledky_experimentu!M19</f>
        <v>99.99</v>
      </c>
      <c r="C10">
        <f>výsledky_experimentu!N19</f>
        <v>60</v>
      </c>
      <c r="D10">
        <f>výsledky_experimentu!O19</f>
        <v>15</v>
      </c>
      <c r="E10">
        <f>výsledky_experimentu!P19</f>
        <v>187.4</v>
      </c>
      <c r="K10" s="6">
        <f t="shared" si="0"/>
        <v>1</v>
      </c>
      <c r="L10" s="2">
        <f t="shared" si="1"/>
        <v>1</v>
      </c>
      <c r="M10" s="7">
        <f t="shared" si="2"/>
        <v>1</v>
      </c>
      <c r="N10" s="2">
        <f>Table1[[#This Row],[Y]]</f>
        <v>187.4</v>
      </c>
      <c r="O10" s="45"/>
    </row>
    <row r="11" spans="2:15" x14ac:dyDescent="0.25">
      <c r="B11">
        <f>výsledky_experimentu!M20</f>
        <v>89.99</v>
      </c>
      <c r="C11">
        <f>výsledky_experimentu!N20</f>
        <v>20</v>
      </c>
      <c r="D11">
        <f>výsledky_experimentu!O20</f>
        <v>5</v>
      </c>
      <c r="E11">
        <f>výsledky_experimentu!P20</f>
        <v>103.8</v>
      </c>
      <c r="K11" s="6">
        <f t="shared" si="0"/>
        <v>-1</v>
      </c>
      <c r="L11" s="2">
        <f t="shared" si="1"/>
        <v>-1</v>
      </c>
      <c r="M11" s="7">
        <f t="shared" si="2"/>
        <v>-1</v>
      </c>
      <c r="N11" s="2">
        <f>Table1[[#This Row],[Y]]</f>
        <v>103.8</v>
      </c>
      <c r="O11" s="45">
        <f>AVERAGE(N11,N12)</f>
        <v>94.1</v>
      </c>
    </row>
    <row r="12" spans="2:15" x14ac:dyDescent="0.25">
      <c r="B12">
        <f>výsledky_experimentu!M21</f>
        <v>89.99</v>
      </c>
      <c r="C12">
        <f>výsledky_experimentu!N21</f>
        <v>20</v>
      </c>
      <c r="D12">
        <f>výsledky_experimentu!O21</f>
        <v>5</v>
      </c>
      <c r="E12">
        <f>výsledky_experimentu!P21</f>
        <v>84.4</v>
      </c>
      <c r="K12" s="6">
        <f t="shared" si="0"/>
        <v>-1</v>
      </c>
      <c r="L12" s="2">
        <f t="shared" si="1"/>
        <v>-1</v>
      </c>
      <c r="M12" s="7">
        <f t="shared" si="2"/>
        <v>-1</v>
      </c>
      <c r="N12" s="2">
        <f>Table1[[#This Row],[Y]]</f>
        <v>84.4</v>
      </c>
      <c r="O12" s="45"/>
    </row>
    <row r="13" spans="2:15" x14ac:dyDescent="0.25">
      <c r="B13">
        <f>výsledky_experimentu!M22</f>
        <v>89.99</v>
      </c>
      <c r="C13">
        <f>výsledky_experimentu!N22</f>
        <v>20</v>
      </c>
      <c r="D13">
        <f>výsledky_experimentu!O22</f>
        <v>15</v>
      </c>
      <c r="E13">
        <f>výsledky_experimentu!P22</f>
        <v>68.3</v>
      </c>
      <c r="K13" s="6">
        <f t="shared" si="0"/>
        <v>-1</v>
      </c>
      <c r="L13" s="2">
        <f t="shared" si="1"/>
        <v>-1</v>
      </c>
      <c r="M13" s="7">
        <f t="shared" si="2"/>
        <v>1</v>
      </c>
      <c r="N13" s="2">
        <f>Table1[[#This Row],[Y]]</f>
        <v>68.3</v>
      </c>
      <c r="O13" s="45">
        <f>AVERAGE(N13,N14)</f>
        <v>85.1</v>
      </c>
    </row>
    <row r="14" spans="2:15" x14ac:dyDescent="0.25">
      <c r="B14">
        <f>výsledky_experimentu!M23</f>
        <v>89.99</v>
      </c>
      <c r="C14">
        <f>výsledky_experimentu!N23</f>
        <v>20</v>
      </c>
      <c r="D14">
        <f>výsledky_experimentu!O23</f>
        <v>15</v>
      </c>
      <c r="E14">
        <f>výsledky_experimentu!P23</f>
        <v>101.9</v>
      </c>
      <c r="K14" s="6">
        <f t="shared" si="0"/>
        <v>-1</v>
      </c>
      <c r="L14" s="2">
        <f t="shared" si="1"/>
        <v>-1</v>
      </c>
      <c r="M14" s="7">
        <f t="shared" si="2"/>
        <v>1</v>
      </c>
      <c r="N14" s="2">
        <f>Table1[[#This Row],[Y]]</f>
        <v>101.9</v>
      </c>
      <c r="O14" s="45"/>
    </row>
    <row r="15" spans="2:15" x14ac:dyDescent="0.25">
      <c r="B15">
        <f>výsledky_experimentu!M24</f>
        <v>89.99</v>
      </c>
      <c r="C15">
        <f>výsledky_experimentu!N24</f>
        <v>60</v>
      </c>
      <c r="D15">
        <f>výsledky_experimentu!O24</f>
        <v>5</v>
      </c>
      <c r="E15">
        <f>výsledky_experimentu!P24</f>
        <v>90</v>
      </c>
      <c r="K15" s="6">
        <f t="shared" si="0"/>
        <v>-1</v>
      </c>
      <c r="L15" s="2">
        <f t="shared" si="1"/>
        <v>1</v>
      </c>
      <c r="M15" s="7">
        <f t="shared" si="2"/>
        <v>-1</v>
      </c>
      <c r="N15" s="2">
        <f>Table1[[#This Row],[Y]]</f>
        <v>90</v>
      </c>
      <c r="O15" s="45">
        <f>AVERAGE(N15,N16)</f>
        <v>86.15</v>
      </c>
    </row>
    <row r="16" spans="2:15" x14ac:dyDescent="0.25">
      <c r="B16">
        <f>výsledky_experimentu!M25</f>
        <v>89.99</v>
      </c>
      <c r="C16">
        <f>výsledky_experimentu!N25</f>
        <v>60</v>
      </c>
      <c r="D16">
        <f>výsledky_experimentu!O25</f>
        <v>5</v>
      </c>
      <c r="E16">
        <f>výsledky_experimentu!P25</f>
        <v>82.3</v>
      </c>
      <c r="K16" s="6">
        <f t="shared" si="0"/>
        <v>-1</v>
      </c>
      <c r="L16" s="2">
        <f t="shared" si="1"/>
        <v>1</v>
      </c>
      <c r="M16" s="7">
        <f t="shared" si="2"/>
        <v>-1</v>
      </c>
      <c r="N16" s="2">
        <f>Table1[[#This Row],[Y]]</f>
        <v>82.3</v>
      </c>
      <c r="O16" s="45"/>
    </row>
    <row r="17" spans="2:39" x14ac:dyDescent="0.25">
      <c r="B17">
        <f>výsledky_experimentu!M26</f>
        <v>89.99</v>
      </c>
      <c r="C17">
        <f>výsledky_experimentu!N26</f>
        <v>60</v>
      </c>
      <c r="D17">
        <f>výsledky_experimentu!O26</f>
        <v>15</v>
      </c>
      <c r="E17">
        <f>výsledky_experimentu!P26</f>
        <v>159.4</v>
      </c>
      <c r="K17" s="6">
        <f t="shared" si="0"/>
        <v>-1</v>
      </c>
      <c r="L17" s="2">
        <f t="shared" si="1"/>
        <v>1</v>
      </c>
      <c r="M17" s="7">
        <f t="shared" si="2"/>
        <v>1</v>
      </c>
      <c r="N17" s="2">
        <f>Table1[[#This Row],[Y]]</f>
        <v>159.4</v>
      </c>
      <c r="O17" s="45">
        <f>AVERAGE(N17,N18)</f>
        <v>156.10000000000002</v>
      </c>
    </row>
    <row r="18" spans="2:39" x14ac:dyDescent="0.25">
      <c r="B18">
        <f>výsledky_experimentu!M27</f>
        <v>89.99</v>
      </c>
      <c r="C18">
        <f>výsledky_experimentu!N27</f>
        <v>60</v>
      </c>
      <c r="D18">
        <f>výsledky_experimentu!O27</f>
        <v>15</v>
      </c>
      <c r="E18">
        <f>výsledky_experimentu!P27</f>
        <v>152.80000000000001</v>
      </c>
      <c r="K18" s="8">
        <f t="shared" si="0"/>
        <v>-1</v>
      </c>
      <c r="L18" s="9">
        <f t="shared" si="1"/>
        <v>1</v>
      </c>
      <c r="M18" s="10">
        <f t="shared" si="2"/>
        <v>1</v>
      </c>
      <c r="N18" s="2">
        <f>Table1[[#This Row],[Y]]</f>
        <v>152.80000000000001</v>
      </c>
      <c r="O18" s="45"/>
    </row>
    <row r="20" spans="2:39" x14ac:dyDescent="0.25">
      <c r="AE20">
        <f>O17</f>
        <v>156.10000000000002</v>
      </c>
      <c r="AM20">
        <f>O9</f>
        <v>210.15</v>
      </c>
    </row>
    <row r="21" spans="2:39" ht="15" customHeight="1" x14ac:dyDescent="0.25"/>
    <row r="22" spans="2:39" ht="15" customHeight="1" x14ac:dyDescent="0.25">
      <c r="V22">
        <f>E17</f>
        <v>159.4</v>
      </c>
      <c r="AA22">
        <f>E9</f>
        <v>232.9</v>
      </c>
    </row>
    <row r="23" spans="2:39" ht="15" customHeight="1" x14ac:dyDescent="0.25">
      <c r="V23">
        <f>E18</f>
        <v>152.80000000000001</v>
      </c>
      <c r="AA23">
        <f>E10</f>
        <v>187.4</v>
      </c>
    </row>
    <row r="24" spans="2:39" ht="15" customHeight="1" x14ac:dyDescent="0.25">
      <c r="AC24">
        <f>O13</f>
        <v>85.1</v>
      </c>
      <c r="AK24">
        <f>O5</f>
        <v>209.8</v>
      </c>
    </row>
    <row r="25" spans="2:39" ht="15" customHeight="1" x14ac:dyDescent="0.25"/>
    <row r="26" spans="2:39" ht="15" customHeight="1" x14ac:dyDescent="0.25"/>
    <row r="27" spans="2:39" ht="15" customHeight="1" x14ac:dyDescent="0.25"/>
    <row r="28" spans="2:39" ht="15" customHeight="1" x14ac:dyDescent="0.25">
      <c r="V28">
        <f>E15</f>
        <v>90</v>
      </c>
      <c r="AA28">
        <f>E7</f>
        <v>165.5</v>
      </c>
    </row>
    <row r="29" spans="2:39" ht="15" customHeight="1" x14ac:dyDescent="0.25">
      <c r="P29">
        <f>E13</f>
        <v>68.3</v>
      </c>
      <c r="U29">
        <f>E5</f>
        <v>200.6</v>
      </c>
      <c r="V29">
        <f>E16</f>
        <v>82.3</v>
      </c>
      <c r="AA29">
        <f>E8</f>
        <v>214.8</v>
      </c>
    </row>
    <row r="30" spans="2:39" x14ac:dyDescent="0.25">
      <c r="P30">
        <f>E14</f>
        <v>101.9</v>
      </c>
      <c r="U30">
        <f>E6</f>
        <v>219</v>
      </c>
      <c r="AF30">
        <f>O15</f>
        <v>86.15</v>
      </c>
      <c r="AM30">
        <f>O7</f>
        <v>190.15</v>
      </c>
    </row>
    <row r="33" spans="16:37" x14ac:dyDescent="0.25">
      <c r="AC33">
        <f>O11</f>
        <v>94.1</v>
      </c>
      <c r="AK33">
        <f>O3</f>
        <v>179.7</v>
      </c>
    </row>
    <row r="35" spans="16:37" x14ac:dyDescent="0.25">
      <c r="P35">
        <f>E11</f>
        <v>103.8</v>
      </c>
      <c r="U35">
        <f>E3</f>
        <v>156</v>
      </c>
    </row>
    <row r="36" spans="16:37" x14ac:dyDescent="0.25">
      <c r="P36">
        <f>E12</f>
        <v>84.4</v>
      </c>
      <c r="U36">
        <f>E4</f>
        <v>203.4</v>
      </c>
    </row>
  </sheetData>
  <mergeCells count="8">
    <mergeCell ref="O15:O16"/>
    <mergeCell ref="O17:O18"/>
    <mergeCell ref="O3:O4"/>
    <mergeCell ref="O5:O6"/>
    <mergeCell ref="O7:O8"/>
    <mergeCell ref="O9:O10"/>
    <mergeCell ref="O11:O12"/>
    <mergeCell ref="O13:O14"/>
  </mergeCell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V205"/>
  <sheetViews>
    <sheetView topLeftCell="A7" workbookViewId="0">
      <selection activeCell="U61" sqref="U61"/>
    </sheetView>
  </sheetViews>
  <sheetFormatPr defaultRowHeight="15" x14ac:dyDescent="0.25"/>
  <cols>
    <col min="7" max="7" width="8.85546875" customWidth="1"/>
    <col min="10" max="10" width="11.7109375" customWidth="1"/>
    <col min="16" max="16" width="8.85546875" customWidth="1"/>
  </cols>
  <sheetData>
    <row r="4" spans="2:11" ht="15.75" thickBot="1" x14ac:dyDescent="0.3"/>
    <row r="5" spans="2:11" x14ac:dyDescent="0.25">
      <c r="C5" s="18" t="s">
        <v>39</v>
      </c>
      <c r="D5" s="19" t="s">
        <v>36</v>
      </c>
      <c r="E5" s="19" t="s">
        <v>37</v>
      </c>
      <c r="F5" s="19" t="s">
        <v>38</v>
      </c>
      <c r="G5" s="19" t="s">
        <v>74</v>
      </c>
      <c r="H5" s="19" t="s">
        <v>75</v>
      </c>
      <c r="I5" s="19" t="s">
        <v>76</v>
      </c>
      <c r="J5" s="20" t="s">
        <v>77</v>
      </c>
      <c r="K5" s="15" t="s">
        <v>25</v>
      </c>
    </row>
    <row r="6" spans="2:11" x14ac:dyDescent="0.25">
      <c r="B6" s="14">
        <v>1</v>
      </c>
      <c r="C6" s="21">
        <v>1</v>
      </c>
      <c r="D6" s="22">
        <v>1</v>
      </c>
      <c r="E6" s="22">
        <v>1</v>
      </c>
      <c r="F6" s="22">
        <v>1</v>
      </c>
      <c r="G6">
        <f>D6*E6</f>
        <v>1</v>
      </c>
      <c r="H6">
        <f>D6*F6</f>
        <v>1</v>
      </c>
      <c r="I6">
        <f>E6*F6</f>
        <v>1</v>
      </c>
      <c r="J6" s="23">
        <f>D6*E6*F6</f>
        <v>1</v>
      </c>
      <c r="K6" s="16">
        <f>'C-plot'!N9</f>
        <v>232.9</v>
      </c>
    </row>
    <row r="7" spans="2:11" x14ac:dyDescent="0.25">
      <c r="B7" s="14">
        <v>2</v>
      </c>
      <c r="C7" s="21">
        <v>1</v>
      </c>
      <c r="D7" s="22">
        <v>1</v>
      </c>
      <c r="E7" s="22">
        <v>1</v>
      </c>
      <c r="F7" s="22">
        <v>1</v>
      </c>
      <c r="G7">
        <f t="shared" ref="G7:G21" si="0">D7*E7</f>
        <v>1</v>
      </c>
      <c r="H7">
        <f t="shared" ref="H7:H21" si="1">D7*F7</f>
        <v>1</v>
      </c>
      <c r="I7">
        <f t="shared" ref="I7:I21" si="2">E7*F7</f>
        <v>1</v>
      </c>
      <c r="J7" s="23">
        <f t="shared" ref="J7:J21" si="3">D7*E7*F7</f>
        <v>1</v>
      </c>
      <c r="K7" s="16">
        <f>'C-plot'!N10</f>
        <v>187.4</v>
      </c>
    </row>
    <row r="8" spans="2:11" x14ac:dyDescent="0.25">
      <c r="B8" s="14">
        <v>3</v>
      </c>
      <c r="C8" s="21">
        <v>1</v>
      </c>
      <c r="D8" s="22">
        <v>1</v>
      </c>
      <c r="E8" s="22">
        <v>1</v>
      </c>
      <c r="F8" s="22">
        <v>-1</v>
      </c>
      <c r="G8">
        <f t="shared" si="0"/>
        <v>1</v>
      </c>
      <c r="H8">
        <f t="shared" si="1"/>
        <v>-1</v>
      </c>
      <c r="I8">
        <f t="shared" si="2"/>
        <v>-1</v>
      </c>
      <c r="J8" s="23">
        <f t="shared" si="3"/>
        <v>-1</v>
      </c>
      <c r="K8" s="16">
        <f>'C-plot'!N7</f>
        <v>165.5</v>
      </c>
    </row>
    <row r="9" spans="2:11" x14ac:dyDescent="0.25">
      <c r="B9" s="14">
        <v>4</v>
      </c>
      <c r="C9" s="21">
        <v>1</v>
      </c>
      <c r="D9" s="22">
        <v>1</v>
      </c>
      <c r="E9" s="22">
        <v>1</v>
      </c>
      <c r="F9" s="22">
        <v>-1</v>
      </c>
      <c r="G9">
        <f t="shared" si="0"/>
        <v>1</v>
      </c>
      <c r="H9">
        <f t="shared" si="1"/>
        <v>-1</v>
      </c>
      <c r="I9">
        <f t="shared" si="2"/>
        <v>-1</v>
      </c>
      <c r="J9" s="23">
        <f t="shared" si="3"/>
        <v>-1</v>
      </c>
      <c r="K9" s="16">
        <f>'C-plot'!N8</f>
        <v>214.8</v>
      </c>
    </row>
    <row r="10" spans="2:11" x14ac:dyDescent="0.25">
      <c r="B10" s="14">
        <v>5</v>
      </c>
      <c r="C10" s="21">
        <v>1</v>
      </c>
      <c r="D10" s="22">
        <v>1</v>
      </c>
      <c r="E10" s="22">
        <v>-1</v>
      </c>
      <c r="F10" s="22">
        <v>1</v>
      </c>
      <c r="G10">
        <f t="shared" si="0"/>
        <v>-1</v>
      </c>
      <c r="H10">
        <f t="shared" si="1"/>
        <v>1</v>
      </c>
      <c r="I10">
        <f t="shared" si="2"/>
        <v>-1</v>
      </c>
      <c r="J10" s="23">
        <f t="shared" si="3"/>
        <v>-1</v>
      </c>
      <c r="K10" s="16">
        <f>'C-plot'!N5</f>
        <v>200.6</v>
      </c>
    </row>
    <row r="11" spans="2:11" x14ac:dyDescent="0.25">
      <c r="B11" s="14">
        <v>6</v>
      </c>
      <c r="C11" s="21">
        <v>1</v>
      </c>
      <c r="D11" s="22">
        <v>1</v>
      </c>
      <c r="E11" s="22">
        <v>-1</v>
      </c>
      <c r="F11" s="22">
        <v>1</v>
      </c>
      <c r="G11">
        <f t="shared" si="0"/>
        <v>-1</v>
      </c>
      <c r="H11">
        <f t="shared" si="1"/>
        <v>1</v>
      </c>
      <c r="I11">
        <f t="shared" si="2"/>
        <v>-1</v>
      </c>
      <c r="J11" s="23">
        <f t="shared" si="3"/>
        <v>-1</v>
      </c>
      <c r="K11" s="16">
        <f>'C-plot'!N6</f>
        <v>219</v>
      </c>
    </row>
    <row r="12" spans="2:11" x14ac:dyDescent="0.25">
      <c r="B12" s="14">
        <v>7</v>
      </c>
      <c r="C12" s="21">
        <v>1</v>
      </c>
      <c r="D12" s="22">
        <v>1</v>
      </c>
      <c r="E12" s="22">
        <v>-1</v>
      </c>
      <c r="F12" s="22">
        <v>-1</v>
      </c>
      <c r="G12">
        <f t="shared" si="0"/>
        <v>-1</v>
      </c>
      <c r="H12">
        <f t="shared" si="1"/>
        <v>-1</v>
      </c>
      <c r="I12">
        <f t="shared" si="2"/>
        <v>1</v>
      </c>
      <c r="J12" s="23">
        <f t="shared" si="3"/>
        <v>1</v>
      </c>
      <c r="K12" s="16">
        <f>'C-plot'!N3</f>
        <v>156</v>
      </c>
    </row>
    <row r="13" spans="2:11" x14ac:dyDescent="0.25">
      <c r="B13" s="14">
        <v>8</v>
      </c>
      <c r="C13" s="21">
        <v>1</v>
      </c>
      <c r="D13" s="22">
        <v>1</v>
      </c>
      <c r="E13" s="22">
        <v>-1</v>
      </c>
      <c r="F13" s="22">
        <v>-1</v>
      </c>
      <c r="G13">
        <f t="shared" si="0"/>
        <v>-1</v>
      </c>
      <c r="H13">
        <f t="shared" si="1"/>
        <v>-1</v>
      </c>
      <c r="I13">
        <f t="shared" si="2"/>
        <v>1</v>
      </c>
      <c r="J13" s="23">
        <f t="shared" si="3"/>
        <v>1</v>
      </c>
      <c r="K13" s="16">
        <f>'C-plot'!N4</f>
        <v>203.4</v>
      </c>
    </row>
    <row r="14" spans="2:11" x14ac:dyDescent="0.25">
      <c r="B14" s="14">
        <v>9</v>
      </c>
      <c r="C14" s="21">
        <v>1</v>
      </c>
      <c r="D14" s="22">
        <v>-1</v>
      </c>
      <c r="E14" s="22">
        <v>1</v>
      </c>
      <c r="F14" s="22">
        <v>1</v>
      </c>
      <c r="G14">
        <f t="shared" si="0"/>
        <v>-1</v>
      </c>
      <c r="H14">
        <f t="shared" si="1"/>
        <v>-1</v>
      </c>
      <c r="I14">
        <f t="shared" si="2"/>
        <v>1</v>
      </c>
      <c r="J14" s="23">
        <f t="shared" si="3"/>
        <v>-1</v>
      </c>
      <c r="K14" s="16">
        <f>'C-plot'!N17</f>
        <v>159.4</v>
      </c>
    </row>
    <row r="15" spans="2:11" x14ac:dyDescent="0.25">
      <c r="B15" s="14">
        <v>10</v>
      </c>
      <c r="C15" s="21">
        <v>1</v>
      </c>
      <c r="D15" s="22">
        <v>-1</v>
      </c>
      <c r="E15" s="22">
        <v>1</v>
      </c>
      <c r="F15" s="22">
        <v>1</v>
      </c>
      <c r="G15">
        <f t="shared" si="0"/>
        <v>-1</v>
      </c>
      <c r="H15">
        <f t="shared" si="1"/>
        <v>-1</v>
      </c>
      <c r="I15">
        <f t="shared" si="2"/>
        <v>1</v>
      </c>
      <c r="J15" s="23">
        <f t="shared" si="3"/>
        <v>-1</v>
      </c>
      <c r="K15" s="16">
        <f>'C-plot'!N18</f>
        <v>152.80000000000001</v>
      </c>
    </row>
    <row r="16" spans="2:11" x14ac:dyDescent="0.25">
      <c r="B16" s="14">
        <v>11</v>
      </c>
      <c r="C16" s="21">
        <v>1</v>
      </c>
      <c r="D16" s="22">
        <v>-1</v>
      </c>
      <c r="E16" s="22">
        <v>1</v>
      </c>
      <c r="F16" s="22">
        <v>-1</v>
      </c>
      <c r="G16">
        <f t="shared" si="0"/>
        <v>-1</v>
      </c>
      <c r="H16">
        <f t="shared" si="1"/>
        <v>1</v>
      </c>
      <c r="I16">
        <f t="shared" si="2"/>
        <v>-1</v>
      </c>
      <c r="J16" s="23">
        <f t="shared" si="3"/>
        <v>1</v>
      </c>
      <c r="K16" s="16">
        <f>'C-plot'!N15</f>
        <v>90</v>
      </c>
    </row>
    <row r="17" spans="2:18" x14ac:dyDescent="0.25">
      <c r="B17" s="14">
        <v>12</v>
      </c>
      <c r="C17" s="21">
        <v>1</v>
      </c>
      <c r="D17" s="22">
        <v>-1</v>
      </c>
      <c r="E17" s="22">
        <v>1</v>
      </c>
      <c r="F17" s="22">
        <v>-1</v>
      </c>
      <c r="G17">
        <f t="shared" si="0"/>
        <v>-1</v>
      </c>
      <c r="H17">
        <f t="shared" si="1"/>
        <v>1</v>
      </c>
      <c r="I17">
        <f t="shared" si="2"/>
        <v>-1</v>
      </c>
      <c r="J17" s="23">
        <f t="shared" si="3"/>
        <v>1</v>
      </c>
      <c r="K17" s="16">
        <f>'C-plot'!N16</f>
        <v>82.3</v>
      </c>
    </row>
    <row r="18" spans="2:18" x14ac:dyDescent="0.25">
      <c r="B18" s="14">
        <v>13</v>
      </c>
      <c r="C18" s="21">
        <v>1</v>
      </c>
      <c r="D18" s="22">
        <v>-1</v>
      </c>
      <c r="E18" s="22">
        <v>-1</v>
      </c>
      <c r="F18" s="22">
        <v>1</v>
      </c>
      <c r="G18">
        <f t="shared" si="0"/>
        <v>1</v>
      </c>
      <c r="H18">
        <f t="shared" si="1"/>
        <v>-1</v>
      </c>
      <c r="I18">
        <f t="shared" si="2"/>
        <v>-1</v>
      </c>
      <c r="J18" s="23">
        <f t="shared" si="3"/>
        <v>1</v>
      </c>
      <c r="K18" s="16">
        <f>'C-plot'!N13</f>
        <v>68.3</v>
      </c>
    </row>
    <row r="19" spans="2:18" x14ac:dyDescent="0.25">
      <c r="B19" s="14">
        <v>14</v>
      </c>
      <c r="C19" s="21">
        <v>1</v>
      </c>
      <c r="D19" s="22">
        <v>-1</v>
      </c>
      <c r="E19" s="22">
        <v>-1</v>
      </c>
      <c r="F19" s="22">
        <v>1</v>
      </c>
      <c r="G19">
        <f t="shared" si="0"/>
        <v>1</v>
      </c>
      <c r="H19">
        <f t="shared" si="1"/>
        <v>-1</v>
      </c>
      <c r="I19">
        <f t="shared" si="2"/>
        <v>-1</v>
      </c>
      <c r="J19" s="23">
        <f t="shared" si="3"/>
        <v>1</v>
      </c>
      <c r="K19" s="16">
        <f>'C-plot'!N14</f>
        <v>101.9</v>
      </c>
    </row>
    <row r="20" spans="2:18" x14ac:dyDescent="0.25">
      <c r="B20" s="14">
        <v>15</v>
      </c>
      <c r="C20" s="21">
        <v>1</v>
      </c>
      <c r="D20" s="22">
        <v>-1</v>
      </c>
      <c r="E20" s="22">
        <v>-1</v>
      </c>
      <c r="F20" s="22">
        <v>-1</v>
      </c>
      <c r="G20">
        <f t="shared" si="0"/>
        <v>1</v>
      </c>
      <c r="H20">
        <f t="shared" si="1"/>
        <v>1</v>
      </c>
      <c r="I20">
        <f t="shared" si="2"/>
        <v>1</v>
      </c>
      <c r="J20" s="23">
        <f t="shared" si="3"/>
        <v>-1</v>
      </c>
      <c r="K20" s="16">
        <f>'C-plot'!N11</f>
        <v>103.8</v>
      </c>
    </row>
    <row r="21" spans="2:18" ht="15.75" thickBot="1" x14ac:dyDescent="0.3">
      <c r="B21" s="14">
        <v>16</v>
      </c>
      <c r="C21" s="24">
        <v>1</v>
      </c>
      <c r="D21" s="25">
        <v>-1</v>
      </c>
      <c r="E21" s="25">
        <v>-1</v>
      </c>
      <c r="F21" s="25">
        <v>-1</v>
      </c>
      <c r="G21" s="26">
        <f t="shared" si="0"/>
        <v>1</v>
      </c>
      <c r="H21" s="26">
        <f t="shared" si="1"/>
        <v>1</v>
      </c>
      <c r="I21" s="26">
        <f t="shared" si="2"/>
        <v>1</v>
      </c>
      <c r="J21" s="27">
        <f t="shared" si="3"/>
        <v>-1</v>
      </c>
      <c r="K21" s="17">
        <f>'C-plot'!N12</f>
        <v>84.4</v>
      </c>
    </row>
    <row r="22" spans="2:18" ht="15.75" thickBot="1" x14ac:dyDescent="0.3"/>
    <row r="23" spans="2:18" x14ac:dyDescent="0.25">
      <c r="C23" s="18" cm="1">
        <f t="array" ref="C23:R30">TRANSPOSE(C6:J21)</f>
        <v>1</v>
      </c>
      <c r="D23" s="19">
        <v>1</v>
      </c>
      <c r="E23" s="19">
        <v>1</v>
      </c>
      <c r="F23" s="19">
        <v>1</v>
      </c>
      <c r="G23" s="19">
        <v>1</v>
      </c>
      <c r="H23" s="19">
        <v>1</v>
      </c>
      <c r="I23" s="19">
        <v>1</v>
      </c>
      <c r="J23" s="19">
        <v>1</v>
      </c>
      <c r="K23" s="19">
        <v>1</v>
      </c>
      <c r="L23" s="19">
        <v>1</v>
      </c>
      <c r="M23" s="19">
        <v>1</v>
      </c>
      <c r="N23" s="19">
        <v>1</v>
      </c>
      <c r="O23" s="19">
        <v>1</v>
      </c>
      <c r="P23" s="19">
        <v>1</v>
      </c>
      <c r="Q23" s="19">
        <v>1</v>
      </c>
      <c r="R23" s="20">
        <v>1</v>
      </c>
    </row>
    <row r="24" spans="2:18" x14ac:dyDescent="0.25">
      <c r="C24" s="21">
        <v>1</v>
      </c>
      <c r="D24">
        <v>1</v>
      </c>
      <c r="E24">
        <v>1</v>
      </c>
      <c r="F24">
        <v>1</v>
      </c>
      <c r="G24">
        <v>1</v>
      </c>
      <c r="H24">
        <v>1</v>
      </c>
      <c r="I24">
        <v>1</v>
      </c>
      <c r="J24">
        <v>1</v>
      </c>
      <c r="K24">
        <v>-1</v>
      </c>
      <c r="L24">
        <v>-1</v>
      </c>
      <c r="M24">
        <v>-1</v>
      </c>
      <c r="N24">
        <v>-1</v>
      </c>
      <c r="O24">
        <v>-1</v>
      </c>
      <c r="P24">
        <v>-1</v>
      </c>
      <c r="Q24">
        <v>-1</v>
      </c>
      <c r="R24" s="23">
        <v>-1</v>
      </c>
    </row>
    <row r="25" spans="2:18" x14ac:dyDescent="0.25">
      <c r="C25" s="21">
        <v>1</v>
      </c>
      <c r="D25">
        <v>1</v>
      </c>
      <c r="E25">
        <v>1</v>
      </c>
      <c r="F25">
        <v>1</v>
      </c>
      <c r="G25">
        <v>-1</v>
      </c>
      <c r="H25">
        <v>-1</v>
      </c>
      <c r="I25">
        <v>-1</v>
      </c>
      <c r="J25">
        <v>-1</v>
      </c>
      <c r="K25">
        <v>1</v>
      </c>
      <c r="L25">
        <v>1</v>
      </c>
      <c r="M25">
        <v>1</v>
      </c>
      <c r="N25">
        <v>1</v>
      </c>
      <c r="O25">
        <v>-1</v>
      </c>
      <c r="P25">
        <v>-1</v>
      </c>
      <c r="Q25">
        <v>-1</v>
      </c>
      <c r="R25" s="23">
        <v>-1</v>
      </c>
    </row>
    <row r="26" spans="2:18" x14ac:dyDescent="0.25">
      <c r="C26" s="21">
        <v>1</v>
      </c>
      <c r="D26">
        <v>1</v>
      </c>
      <c r="E26">
        <v>-1</v>
      </c>
      <c r="F26">
        <v>-1</v>
      </c>
      <c r="G26">
        <v>1</v>
      </c>
      <c r="H26">
        <v>1</v>
      </c>
      <c r="I26">
        <v>-1</v>
      </c>
      <c r="J26">
        <v>-1</v>
      </c>
      <c r="K26">
        <v>1</v>
      </c>
      <c r="L26">
        <v>1</v>
      </c>
      <c r="M26">
        <v>-1</v>
      </c>
      <c r="N26">
        <v>-1</v>
      </c>
      <c r="O26">
        <v>1</v>
      </c>
      <c r="P26">
        <v>1</v>
      </c>
      <c r="Q26">
        <v>-1</v>
      </c>
      <c r="R26" s="23">
        <v>-1</v>
      </c>
    </row>
    <row r="27" spans="2:18" x14ac:dyDescent="0.25">
      <c r="C27" s="21">
        <v>1</v>
      </c>
      <c r="D27">
        <v>1</v>
      </c>
      <c r="E27">
        <v>1</v>
      </c>
      <c r="F27">
        <v>1</v>
      </c>
      <c r="G27">
        <v>-1</v>
      </c>
      <c r="H27">
        <v>-1</v>
      </c>
      <c r="I27">
        <v>-1</v>
      </c>
      <c r="J27">
        <v>-1</v>
      </c>
      <c r="K27">
        <v>-1</v>
      </c>
      <c r="L27">
        <v>-1</v>
      </c>
      <c r="M27">
        <v>-1</v>
      </c>
      <c r="N27">
        <v>-1</v>
      </c>
      <c r="O27">
        <v>1</v>
      </c>
      <c r="P27">
        <v>1</v>
      </c>
      <c r="Q27">
        <v>1</v>
      </c>
      <c r="R27" s="23">
        <v>1</v>
      </c>
    </row>
    <row r="28" spans="2:18" x14ac:dyDescent="0.25">
      <c r="C28" s="21">
        <v>1</v>
      </c>
      <c r="D28">
        <v>1</v>
      </c>
      <c r="E28">
        <v>-1</v>
      </c>
      <c r="F28">
        <v>-1</v>
      </c>
      <c r="G28">
        <v>1</v>
      </c>
      <c r="H28">
        <v>1</v>
      </c>
      <c r="I28">
        <v>-1</v>
      </c>
      <c r="J28">
        <v>-1</v>
      </c>
      <c r="K28">
        <v>-1</v>
      </c>
      <c r="L28">
        <v>-1</v>
      </c>
      <c r="M28">
        <v>1</v>
      </c>
      <c r="N28">
        <v>1</v>
      </c>
      <c r="O28">
        <v>-1</v>
      </c>
      <c r="P28">
        <v>-1</v>
      </c>
      <c r="Q28">
        <v>1</v>
      </c>
      <c r="R28" s="23">
        <v>1</v>
      </c>
    </row>
    <row r="29" spans="2:18" x14ac:dyDescent="0.25">
      <c r="C29" s="21">
        <v>1</v>
      </c>
      <c r="D29">
        <v>1</v>
      </c>
      <c r="E29">
        <v>-1</v>
      </c>
      <c r="F29">
        <v>-1</v>
      </c>
      <c r="G29">
        <v>-1</v>
      </c>
      <c r="H29">
        <v>-1</v>
      </c>
      <c r="I29">
        <v>1</v>
      </c>
      <c r="J29">
        <v>1</v>
      </c>
      <c r="K29">
        <v>1</v>
      </c>
      <c r="L29">
        <v>1</v>
      </c>
      <c r="M29">
        <v>-1</v>
      </c>
      <c r="N29">
        <v>-1</v>
      </c>
      <c r="O29">
        <v>-1</v>
      </c>
      <c r="P29">
        <v>-1</v>
      </c>
      <c r="Q29">
        <v>1</v>
      </c>
      <c r="R29" s="23">
        <v>1</v>
      </c>
    </row>
    <row r="30" spans="2:18" ht="15.75" thickBot="1" x14ac:dyDescent="0.3">
      <c r="C30" s="24">
        <v>1</v>
      </c>
      <c r="D30" s="26">
        <v>1</v>
      </c>
      <c r="E30" s="26">
        <v>-1</v>
      </c>
      <c r="F30" s="26">
        <v>-1</v>
      </c>
      <c r="G30" s="26">
        <v>-1</v>
      </c>
      <c r="H30" s="26">
        <v>-1</v>
      </c>
      <c r="I30" s="26">
        <v>1</v>
      </c>
      <c r="J30" s="26">
        <v>1</v>
      </c>
      <c r="K30" s="26">
        <v>-1</v>
      </c>
      <c r="L30" s="26">
        <v>-1</v>
      </c>
      <c r="M30" s="26">
        <v>1</v>
      </c>
      <c r="N30" s="26">
        <v>1</v>
      </c>
      <c r="O30" s="26">
        <v>1</v>
      </c>
      <c r="P30" s="26">
        <v>1</v>
      </c>
      <c r="Q30" s="26">
        <v>-1</v>
      </c>
      <c r="R30" s="27">
        <v>-1</v>
      </c>
    </row>
    <row r="31" spans="2:18" ht="15.75" thickBot="1" x14ac:dyDescent="0.3"/>
    <row r="32" spans="2:18" ht="18" x14ac:dyDescent="0.35">
      <c r="C32" s="18" cm="1">
        <f t="array" ref="C32:J39">MINVERSE(MMULT(_xlfn.ANCHORARRAY(C23),C6:J21))</f>
        <v>6.25E-2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20">
        <v>0</v>
      </c>
      <c r="M32" s="15" cm="1">
        <f t="array" ref="M32:M39">MMULT(_xlfn.ANCHORARRAY(C23),K6:K21)</f>
        <v>2422.5000000000005</v>
      </c>
      <c r="Q32" s="28" t="s">
        <v>40</v>
      </c>
      <c r="R32" s="1" cm="1">
        <f t="array" ref="R32:R39">MMULT(_xlfn.ANCHORARRAY(C32),_xlfn.ANCHORARRAY(M32))</f>
        <v>151.40625000000003</v>
      </c>
    </row>
    <row r="33" spans="3:18" ht="18" x14ac:dyDescent="0.35">
      <c r="C33" s="21">
        <v>0</v>
      </c>
      <c r="D33">
        <v>6.25E-2</v>
      </c>
      <c r="E33">
        <v>0</v>
      </c>
      <c r="F33">
        <v>0</v>
      </c>
      <c r="G33">
        <v>0</v>
      </c>
      <c r="H33">
        <v>0</v>
      </c>
      <c r="I33">
        <v>0</v>
      </c>
      <c r="J33" s="23">
        <v>0</v>
      </c>
      <c r="M33" s="16">
        <v>736.7</v>
      </c>
      <c r="Q33" s="28" t="s">
        <v>41</v>
      </c>
      <c r="R33" s="1">
        <v>46.043750000000003</v>
      </c>
    </row>
    <row r="34" spans="3:18" ht="18" x14ac:dyDescent="0.35">
      <c r="C34" s="21">
        <v>0</v>
      </c>
      <c r="D34">
        <v>0</v>
      </c>
      <c r="E34">
        <v>6.25E-2</v>
      </c>
      <c r="F34">
        <v>0</v>
      </c>
      <c r="G34">
        <v>0</v>
      </c>
      <c r="H34">
        <v>0</v>
      </c>
      <c r="I34">
        <v>0</v>
      </c>
      <c r="J34" s="23">
        <v>0</v>
      </c>
      <c r="M34" s="16">
        <v>147.69999999999985</v>
      </c>
      <c r="Q34" s="28" t="s">
        <v>42</v>
      </c>
      <c r="R34" s="1">
        <v>9.2312499999999904</v>
      </c>
    </row>
    <row r="35" spans="3:18" ht="18" x14ac:dyDescent="0.35">
      <c r="C35" s="21">
        <v>0</v>
      </c>
      <c r="D35">
        <v>0</v>
      </c>
      <c r="E35">
        <v>0</v>
      </c>
      <c r="F35">
        <v>6.25E-2</v>
      </c>
      <c r="G35">
        <v>0</v>
      </c>
      <c r="H35">
        <v>0</v>
      </c>
      <c r="I35">
        <v>0</v>
      </c>
      <c r="J35" s="23">
        <v>0</v>
      </c>
      <c r="M35" s="16">
        <v>222.10000000000005</v>
      </c>
      <c r="Q35" s="28" t="s">
        <v>43</v>
      </c>
      <c r="R35" s="1">
        <v>13.881250000000003</v>
      </c>
    </row>
    <row r="36" spans="3:18" ht="18" x14ac:dyDescent="0.35">
      <c r="C36" s="21">
        <v>0</v>
      </c>
      <c r="D36">
        <v>0</v>
      </c>
      <c r="E36">
        <v>0</v>
      </c>
      <c r="F36">
        <v>0</v>
      </c>
      <c r="G36">
        <v>6.25E-2</v>
      </c>
      <c r="H36">
        <v>0</v>
      </c>
      <c r="I36">
        <v>0</v>
      </c>
      <c r="J36" s="23">
        <v>0</v>
      </c>
      <c r="M36" s="16">
        <v>-104.50000000000014</v>
      </c>
      <c r="Q36" s="28" t="s">
        <v>44</v>
      </c>
      <c r="R36" s="1">
        <v>-6.5312500000000089</v>
      </c>
    </row>
    <row r="37" spans="3:18" ht="18" x14ac:dyDescent="0.35">
      <c r="C37" s="21">
        <v>0</v>
      </c>
      <c r="D37">
        <v>0</v>
      </c>
      <c r="E37">
        <v>0</v>
      </c>
      <c r="F37">
        <v>0</v>
      </c>
      <c r="G37">
        <v>0</v>
      </c>
      <c r="H37">
        <v>6.25E-2</v>
      </c>
      <c r="I37">
        <v>0</v>
      </c>
      <c r="J37" s="23">
        <v>0</v>
      </c>
      <c r="M37" s="16">
        <v>-21.700000000000003</v>
      </c>
      <c r="Q37" s="28" t="s">
        <v>45</v>
      </c>
      <c r="R37" s="1">
        <v>-1.3562500000000002</v>
      </c>
    </row>
    <row r="38" spans="3:18" ht="18" x14ac:dyDescent="0.35">
      <c r="C38" s="21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6.25E-2</v>
      </c>
      <c r="J38" s="23">
        <v>0</v>
      </c>
      <c r="M38" s="16">
        <v>137.69999999999999</v>
      </c>
      <c r="Q38" s="28" t="s">
        <v>46</v>
      </c>
      <c r="R38" s="1">
        <v>8.6062499999999993</v>
      </c>
    </row>
    <row r="39" spans="3:18" ht="18.75" thickBot="1" x14ac:dyDescent="0.4">
      <c r="C39" s="24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7">
        <v>6.25E-2</v>
      </c>
      <c r="M39" s="17">
        <v>-178.10000000000002</v>
      </c>
      <c r="Q39" s="28" t="s">
        <v>47</v>
      </c>
      <c r="R39" s="1">
        <v>-11.131250000000001</v>
      </c>
    </row>
    <row r="44" spans="3:18" ht="17.45" customHeight="1" x14ac:dyDescent="0.25"/>
    <row r="47" spans="3:18" x14ac:dyDescent="0.25">
      <c r="C47" t="s">
        <v>48</v>
      </c>
    </row>
    <row r="48" spans="3:18" ht="15.75" thickBot="1" x14ac:dyDescent="0.3"/>
    <row r="49" spans="3:19" x14ac:dyDescent="0.25">
      <c r="C49" s="31" t="s">
        <v>49</v>
      </c>
      <c r="D49" s="31"/>
    </row>
    <row r="50" spans="3:19" x14ac:dyDescent="0.25">
      <c r="C50" t="s">
        <v>50</v>
      </c>
      <c r="D50">
        <v>0.95220865120700238</v>
      </c>
    </row>
    <row r="51" spans="3:19" ht="15.75" thickBot="1" x14ac:dyDescent="0.3">
      <c r="C51" t="s">
        <v>51</v>
      </c>
      <c r="D51">
        <v>0.90670131543345878</v>
      </c>
    </row>
    <row r="52" spans="3:19" x14ac:dyDescent="0.25">
      <c r="C52" t="s">
        <v>52</v>
      </c>
      <c r="D52">
        <v>0.82506496643773519</v>
      </c>
      <c r="K52" s="30"/>
      <c r="L52" s="30" t="s">
        <v>65</v>
      </c>
      <c r="M52" s="30" t="s">
        <v>53</v>
      </c>
      <c r="N52" s="30" t="s">
        <v>66</v>
      </c>
      <c r="O52" s="30" t="s">
        <v>67</v>
      </c>
      <c r="P52" s="30" t="s">
        <v>68</v>
      </c>
      <c r="Q52" s="30" t="s">
        <v>69</v>
      </c>
      <c r="R52" s="30" t="s">
        <v>70</v>
      </c>
      <c r="S52" s="30" t="s">
        <v>71</v>
      </c>
    </row>
    <row r="53" spans="3:19" ht="18" x14ac:dyDescent="0.35">
      <c r="C53" t="s">
        <v>53</v>
      </c>
      <c r="D53">
        <v>23.310713738536624</v>
      </c>
      <c r="J53" s="28" t="s">
        <v>40</v>
      </c>
      <c r="K53" t="s">
        <v>59</v>
      </c>
      <c r="L53">
        <v>151.40625000000003</v>
      </c>
      <c r="M53">
        <v>5.8276784346341559</v>
      </c>
      <c r="N53">
        <v>25.980542972341414</v>
      </c>
      <c r="O53" s="1">
        <v>5.1714123189799135E-9</v>
      </c>
      <c r="P53">
        <v>137.9675994310935</v>
      </c>
      <c r="Q53">
        <v>164.84490056890655</v>
      </c>
      <c r="R53">
        <v>137.9675994310935</v>
      </c>
      <c r="S53">
        <v>164.84490056890655</v>
      </c>
    </row>
    <row r="54" spans="3:19" ht="18.75" thickBot="1" x14ac:dyDescent="0.4">
      <c r="C54" s="26" t="s">
        <v>54</v>
      </c>
      <c r="D54" s="26">
        <v>16</v>
      </c>
      <c r="J54" s="28" t="s">
        <v>41</v>
      </c>
      <c r="K54" t="s">
        <v>36</v>
      </c>
      <c r="L54">
        <v>46.043749999999996</v>
      </c>
      <c r="M54">
        <v>5.8276784346341559</v>
      </c>
      <c r="N54">
        <v>7.9008734810005841</v>
      </c>
      <c r="O54" s="1">
        <v>4.7763465131379928E-5</v>
      </c>
      <c r="P54">
        <v>32.605099431093485</v>
      </c>
      <c r="Q54">
        <v>59.482400568906506</v>
      </c>
      <c r="R54">
        <v>32.605099431093485</v>
      </c>
      <c r="S54">
        <v>59.482400568906506</v>
      </c>
    </row>
    <row r="55" spans="3:19" ht="18" x14ac:dyDescent="0.35">
      <c r="J55" s="28" t="s">
        <v>42</v>
      </c>
      <c r="K55" t="s">
        <v>37</v>
      </c>
      <c r="L55">
        <v>9.231249999999994</v>
      </c>
      <c r="M55">
        <v>5.8276784346341559</v>
      </c>
      <c r="N55">
        <v>1.5840355818430645</v>
      </c>
      <c r="O55" s="29">
        <v>0.15184460471488781</v>
      </c>
      <c r="P55">
        <v>-4.2074005689065164</v>
      </c>
      <c r="Q55">
        <v>22.669900568906506</v>
      </c>
      <c r="R55">
        <v>-4.2074005689065164</v>
      </c>
      <c r="S55">
        <v>22.669900568906506</v>
      </c>
    </row>
    <row r="56" spans="3:19" ht="18.75" thickBot="1" x14ac:dyDescent="0.4">
      <c r="C56" t="s">
        <v>55</v>
      </c>
      <c r="J56" s="28" t="s">
        <v>43</v>
      </c>
      <c r="K56" t="s">
        <v>38</v>
      </c>
      <c r="L56">
        <v>13.881250000000001</v>
      </c>
      <c r="M56">
        <v>5.8276784346341559</v>
      </c>
      <c r="N56">
        <v>2.3819519480524365</v>
      </c>
      <c r="O56" s="1">
        <v>4.4410171736959977E-2</v>
      </c>
      <c r="P56">
        <v>0.44259943109349109</v>
      </c>
      <c r="Q56">
        <v>27.319900568906512</v>
      </c>
      <c r="R56">
        <v>0.44259943109349109</v>
      </c>
      <c r="S56">
        <v>27.319900568906512</v>
      </c>
    </row>
    <row r="57" spans="3:19" ht="18" x14ac:dyDescent="0.35">
      <c r="C57" s="30"/>
      <c r="D57" s="30" t="s">
        <v>60</v>
      </c>
      <c r="E57" s="30" t="s">
        <v>61</v>
      </c>
      <c r="F57" s="30" t="s">
        <v>62</v>
      </c>
      <c r="G57" s="30" t="s">
        <v>63</v>
      </c>
      <c r="H57" s="30" t="s">
        <v>64</v>
      </c>
      <c r="J57" s="28" t="s">
        <v>44</v>
      </c>
      <c r="K57" t="s">
        <v>74</v>
      </c>
      <c r="L57">
        <v>-6.5312499999999956</v>
      </c>
      <c r="M57">
        <v>5.8276784346341559</v>
      </c>
      <c r="N57">
        <v>-1.1207293046892364</v>
      </c>
      <c r="O57" s="29">
        <v>0.29491626865644754</v>
      </c>
      <c r="P57">
        <v>-19.969900568906507</v>
      </c>
      <c r="Q57">
        <v>6.9074005689065148</v>
      </c>
      <c r="R57">
        <v>-19.969900568906507</v>
      </c>
      <c r="S57">
        <v>6.9074005689065148</v>
      </c>
    </row>
    <row r="58" spans="3:19" ht="18" x14ac:dyDescent="0.35">
      <c r="C58" t="s">
        <v>56</v>
      </c>
      <c r="D58">
        <v>7</v>
      </c>
      <c r="E58">
        <v>42246.414375</v>
      </c>
      <c r="F58">
        <v>6035.2020535714282</v>
      </c>
      <c r="G58">
        <v>11.106588261081527</v>
      </c>
      <c r="H58">
        <v>1.4650309580538626E-3</v>
      </c>
      <c r="J58" s="28" t="s">
        <v>45</v>
      </c>
      <c r="K58" t="s">
        <v>75</v>
      </c>
      <c r="L58">
        <v>-1.3562499999999975</v>
      </c>
      <c r="M58">
        <v>5.8276784346341559</v>
      </c>
      <c r="N58">
        <v>-0.23272560681106605</v>
      </c>
      <c r="O58" s="29">
        <v>0.82181809938234518</v>
      </c>
      <c r="P58">
        <v>-14.794900568906508</v>
      </c>
      <c r="Q58">
        <v>12.082400568906513</v>
      </c>
      <c r="R58">
        <v>-14.794900568906508</v>
      </c>
      <c r="S58">
        <v>12.082400568906513</v>
      </c>
    </row>
    <row r="59" spans="3:19" ht="18" x14ac:dyDescent="0.35">
      <c r="C59" t="s">
        <v>57</v>
      </c>
      <c r="D59">
        <v>8</v>
      </c>
      <c r="E59">
        <v>4347.1150000000007</v>
      </c>
      <c r="F59">
        <v>543.38937500000009</v>
      </c>
      <c r="J59" s="28" t="s">
        <v>46</v>
      </c>
      <c r="K59" t="s">
        <v>76</v>
      </c>
      <c r="L59">
        <v>8.6062500000000028</v>
      </c>
      <c r="M59">
        <v>5.8276784346341559</v>
      </c>
      <c r="N59">
        <v>1.4767887584278279</v>
      </c>
      <c r="O59" s="29">
        <v>0.1779789371868323</v>
      </c>
      <c r="P59">
        <v>-4.8324005689065075</v>
      </c>
      <c r="Q59">
        <v>22.044900568906513</v>
      </c>
      <c r="R59">
        <v>-4.8324005689065075</v>
      </c>
      <c r="S59">
        <v>22.044900568906513</v>
      </c>
    </row>
    <row r="60" spans="3:19" ht="18.75" thickBot="1" x14ac:dyDescent="0.4">
      <c r="C60" s="26" t="s">
        <v>58</v>
      </c>
      <c r="D60" s="26">
        <v>15</v>
      </c>
      <c r="E60" s="26">
        <v>46593.529374999998</v>
      </c>
      <c r="F60" s="26"/>
      <c r="G60" s="26"/>
      <c r="H60" s="26"/>
      <c r="J60" s="28" t="s">
        <v>47</v>
      </c>
      <c r="K60" s="26" t="s">
        <v>77</v>
      </c>
      <c r="L60" s="26">
        <v>-11.131249999999994</v>
      </c>
      <c r="M60" s="26">
        <v>5.8276784346341559</v>
      </c>
      <c r="N60" s="26">
        <v>-1.910065925025388</v>
      </c>
      <c r="O60" s="32">
        <v>9.2521793568973096E-2</v>
      </c>
      <c r="P60" s="26">
        <v>-24.569900568906505</v>
      </c>
      <c r="Q60" s="26">
        <v>2.307400568906516</v>
      </c>
      <c r="R60" s="26">
        <v>-24.569900568906505</v>
      </c>
      <c r="S60" s="26">
        <v>2.307400568906516</v>
      </c>
    </row>
    <row r="62" spans="3:19" x14ac:dyDescent="0.25">
      <c r="K62" s="46" t="s">
        <v>73</v>
      </c>
      <c r="L62" s="46"/>
      <c r="M62" s="46"/>
      <c r="O62" s="47" t="s">
        <v>72</v>
      </c>
      <c r="P62" s="47"/>
      <c r="Q62" s="47"/>
      <c r="R62" s="47"/>
    </row>
    <row r="65" spans="2:22" x14ac:dyDescent="0.25">
      <c r="B65" s="48" t="s">
        <v>79</v>
      </c>
      <c r="C65" s="48"/>
      <c r="D65" s="48"/>
      <c r="E65" s="48"/>
      <c r="F65" s="48"/>
      <c r="G65" s="48"/>
      <c r="H65" s="48"/>
      <c r="I65" s="48"/>
      <c r="J65" s="48"/>
      <c r="K65" s="48"/>
    </row>
    <row r="66" spans="2:22" ht="15.75" thickBot="1" x14ac:dyDescent="0.3"/>
    <row r="67" spans="2:22" x14ac:dyDescent="0.25">
      <c r="B67" t="s">
        <v>39</v>
      </c>
      <c r="C67" t="s">
        <v>36</v>
      </c>
      <c r="D67" t="s">
        <v>37</v>
      </c>
      <c r="E67" t="s">
        <v>38</v>
      </c>
      <c r="F67" t="s">
        <v>74</v>
      </c>
      <c r="G67" t="s">
        <v>76</v>
      </c>
      <c r="H67" t="s">
        <v>77</v>
      </c>
      <c r="I67" t="s">
        <v>25</v>
      </c>
      <c r="K67" t="s">
        <v>48</v>
      </c>
      <c r="N67" s="30"/>
      <c r="O67" s="30" t="s">
        <v>65</v>
      </c>
      <c r="P67" s="30" t="s">
        <v>53</v>
      </c>
      <c r="Q67" s="30" t="s">
        <v>66</v>
      </c>
      <c r="R67" s="30" t="s">
        <v>67</v>
      </c>
      <c r="S67" s="30" t="s">
        <v>68</v>
      </c>
      <c r="T67" s="30" t="s">
        <v>69</v>
      </c>
      <c r="U67" s="30" t="s">
        <v>70</v>
      </c>
      <c r="V67" s="30" t="s">
        <v>71</v>
      </c>
    </row>
    <row r="68" spans="2:22" ht="15.75" thickBot="1" x14ac:dyDescent="0.3">
      <c r="B68">
        <v>1</v>
      </c>
      <c r="C68">
        <v>1</v>
      </c>
      <c r="D68">
        <v>1</v>
      </c>
      <c r="E68">
        <v>1</v>
      </c>
      <c r="F68">
        <v>1</v>
      </c>
      <c r="G68">
        <v>1</v>
      </c>
      <c r="H68">
        <v>1</v>
      </c>
      <c r="I68">
        <v>232.9</v>
      </c>
      <c r="N68" t="s">
        <v>59</v>
      </c>
      <c r="O68">
        <v>151.40625000000003</v>
      </c>
      <c r="P68">
        <v>5.5129554643030554</v>
      </c>
      <c r="Q68">
        <v>27.463717234860834</v>
      </c>
      <c r="R68" s="1">
        <v>5.4570894912874839E-10</v>
      </c>
      <c r="S68">
        <v>138.93507830823935</v>
      </c>
      <c r="T68">
        <v>163.8774216917607</v>
      </c>
      <c r="U68">
        <v>138.93507830823935</v>
      </c>
      <c r="V68">
        <v>163.8774216917607</v>
      </c>
    </row>
    <row r="69" spans="2:22" x14ac:dyDescent="0.25">
      <c r="B69">
        <v>1</v>
      </c>
      <c r="C69">
        <v>1</v>
      </c>
      <c r="D69">
        <v>1</v>
      </c>
      <c r="E69">
        <v>1</v>
      </c>
      <c r="F69">
        <v>1</v>
      </c>
      <c r="G69">
        <v>1</v>
      </c>
      <c r="H69">
        <v>1</v>
      </c>
      <c r="I69">
        <v>187.4</v>
      </c>
      <c r="K69" s="31" t="s">
        <v>49</v>
      </c>
      <c r="L69" s="31"/>
      <c r="N69" t="s">
        <v>36</v>
      </c>
      <c r="O69">
        <v>46.043749999999989</v>
      </c>
      <c r="P69">
        <v>5.5129554643030554</v>
      </c>
      <c r="Q69">
        <v>8.3519176416602541</v>
      </c>
      <c r="R69" s="1">
        <v>1.566771002254262E-5</v>
      </c>
      <c r="S69">
        <v>33.572578308239329</v>
      </c>
      <c r="T69">
        <v>58.514921691760648</v>
      </c>
      <c r="U69">
        <v>33.572578308239329</v>
      </c>
      <c r="V69">
        <v>58.514921691760648</v>
      </c>
    </row>
    <row r="70" spans="2:22" x14ac:dyDescent="0.25">
      <c r="B70">
        <v>1</v>
      </c>
      <c r="C70">
        <v>1</v>
      </c>
      <c r="D70">
        <v>1</v>
      </c>
      <c r="E70">
        <v>-1</v>
      </c>
      <c r="F70">
        <v>1</v>
      </c>
      <c r="G70">
        <v>-1</v>
      </c>
      <c r="H70">
        <v>-1</v>
      </c>
      <c r="I70">
        <v>165.5</v>
      </c>
      <c r="K70" t="s">
        <v>50</v>
      </c>
      <c r="L70">
        <v>0.9518769191707912</v>
      </c>
      <c r="N70" t="s">
        <v>37</v>
      </c>
      <c r="O70">
        <v>9.231249999999994</v>
      </c>
      <c r="P70">
        <v>5.5129554643030554</v>
      </c>
      <c r="Q70">
        <v>1.674464823772525</v>
      </c>
      <c r="R70" s="29">
        <v>0.12836270042283249</v>
      </c>
      <c r="S70">
        <v>-3.239921691760669</v>
      </c>
      <c r="T70">
        <v>21.702421691760655</v>
      </c>
      <c r="U70">
        <v>-3.239921691760669</v>
      </c>
      <c r="V70">
        <v>21.702421691760655</v>
      </c>
    </row>
    <row r="71" spans="2:22" x14ac:dyDescent="0.25">
      <c r="B71">
        <v>1</v>
      </c>
      <c r="C71">
        <v>1</v>
      </c>
      <c r="D71">
        <v>1</v>
      </c>
      <c r="E71">
        <v>-1</v>
      </c>
      <c r="F71">
        <v>1</v>
      </c>
      <c r="G71">
        <v>-1</v>
      </c>
      <c r="H71">
        <v>-1</v>
      </c>
      <c r="I71">
        <v>214.8</v>
      </c>
      <c r="K71" t="s">
        <v>51</v>
      </c>
      <c r="L71">
        <v>0.90606966925007693</v>
      </c>
      <c r="N71" t="s">
        <v>38</v>
      </c>
      <c r="O71">
        <v>13.881250000000001</v>
      </c>
      <c r="P71">
        <v>5.5129554643030554</v>
      </c>
      <c r="Q71">
        <v>2.5179325481372921</v>
      </c>
      <c r="R71" s="1">
        <v>3.2879999595269431E-2</v>
      </c>
      <c r="S71">
        <v>1.4100783082393384</v>
      </c>
      <c r="T71">
        <v>26.352421691760664</v>
      </c>
      <c r="U71">
        <v>1.4100783082393384</v>
      </c>
      <c r="V71">
        <v>26.352421691760664</v>
      </c>
    </row>
    <row r="72" spans="2:22" x14ac:dyDescent="0.25">
      <c r="B72">
        <v>1</v>
      </c>
      <c r="C72">
        <v>1</v>
      </c>
      <c r="D72">
        <v>-1</v>
      </c>
      <c r="E72">
        <v>1</v>
      </c>
      <c r="F72">
        <v>-1</v>
      </c>
      <c r="G72">
        <v>-1</v>
      </c>
      <c r="H72">
        <v>-1</v>
      </c>
      <c r="I72">
        <v>200.6</v>
      </c>
      <c r="K72" t="s">
        <v>52</v>
      </c>
      <c r="L72">
        <v>0.84344944875012828</v>
      </c>
      <c r="N72" t="s">
        <v>74</v>
      </c>
      <c r="O72">
        <v>-6.5312499999999956</v>
      </c>
      <c r="P72">
        <v>5.5129554643030554</v>
      </c>
      <c r="Q72">
        <v>-1.1847093709155643</v>
      </c>
      <c r="R72" s="33">
        <v>0.2664728242322828</v>
      </c>
      <c r="S72">
        <v>-19.002421691760659</v>
      </c>
      <c r="T72">
        <v>5.9399216917606674</v>
      </c>
      <c r="U72">
        <v>-19.002421691760659</v>
      </c>
      <c r="V72">
        <v>5.9399216917606674</v>
      </c>
    </row>
    <row r="73" spans="2:22" x14ac:dyDescent="0.25">
      <c r="B73">
        <v>1</v>
      </c>
      <c r="C73">
        <v>1</v>
      </c>
      <c r="D73">
        <v>-1</v>
      </c>
      <c r="E73">
        <v>1</v>
      </c>
      <c r="F73">
        <v>-1</v>
      </c>
      <c r="G73">
        <v>-1</v>
      </c>
      <c r="H73">
        <v>-1</v>
      </c>
      <c r="I73">
        <v>219</v>
      </c>
      <c r="K73" t="s">
        <v>53</v>
      </c>
      <c r="L73">
        <v>22.051821857212222</v>
      </c>
      <c r="N73" t="s">
        <v>76</v>
      </c>
      <c r="O73">
        <v>8.6062500000000064</v>
      </c>
      <c r="P73">
        <v>5.5129554643030554</v>
      </c>
      <c r="Q73">
        <v>1.5610955059815641</v>
      </c>
      <c r="R73" s="29">
        <v>0.15293466726005392</v>
      </c>
      <c r="S73">
        <v>-3.8649216917606566</v>
      </c>
      <c r="T73">
        <v>21.077421691760669</v>
      </c>
      <c r="U73">
        <v>-3.8649216917606566</v>
      </c>
      <c r="V73">
        <v>21.077421691760669</v>
      </c>
    </row>
    <row r="74" spans="2:22" ht="15.75" thickBot="1" x14ac:dyDescent="0.3">
      <c r="B74">
        <v>1</v>
      </c>
      <c r="C74">
        <v>1</v>
      </c>
      <c r="D74">
        <v>-1</v>
      </c>
      <c r="E74">
        <v>-1</v>
      </c>
      <c r="F74">
        <v>-1</v>
      </c>
      <c r="G74">
        <v>1</v>
      </c>
      <c r="H74">
        <v>1</v>
      </c>
      <c r="I74">
        <v>156</v>
      </c>
      <c r="K74" s="26" t="s">
        <v>54</v>
      </c>
      <c r="L74" s="26">
        <v>16</v>
      </c>
      <c r="N74" s="26" t="s">
        <v>77</v>
      </c>
      <c r="O74" s="26">
        <v>-11.131250000000001</v>
      </c>
      <c r="P74" s="26">
        <v>5.5129554643030554</v>
      </c>
      <c r="Q74" s="26">
        <v>-2.0191075498570541</v>
      </c>
      <c r="R74" s="32">
        <v>7.4228876882088984E-2</v>
      </c>
      <c r="S74" s="26">
        <v>-23.602421691760664</v>
      </c>
      <c r="T74" s="26">
        <v>1.3399216917606616</v>
      </c>
      <c r="U74" s="26">
        <v>-23.602421691760664</v>
      </c>
      <c r="V74" s="26">
        <v>1.3399216917606616</v>
      </c>
    </row>
    <row r="75" spans="2:22" x14ac:dyDescent="0.25">
      <c r="B75">
        <v>1</v>
      </c>
      <c r="C75">
        <v>1</v>
      </c>
      <c r="D75">
        <v>-1</v>
      </c>
      <c r="E75">
        <v>-1</v>
      </c>
      <c r="F75">
        <v>-1</v>
      </c>
      <c r="G75">
        <v>1</v>
      </c>
      <c r="H75">
        <v>1</v>
      </c>
      <c r="I75">
        <v>203.4</v>
      </c>
    </row>
    <row r="76" spans="2:22" ht="15.75" thickBot="1" x14ac:dyDescent="0.3">
      <c r="B76">
        <v>1</v>
      </c>
      <c r="C76">
        <v>-1</v>
      </c>
      <c r="D76">
        <v>1</v>
      </c>
      <c r="E76">
        <v>1</v>
      </c>
      <c r="F76">
        <v>-1</v>
      </c>
      <c r="G76">
        <v>1</v>
      </c>
      <c r="H76">
        <v>-1</v>
      </c>
      <c r="I76">
        <v>159.4</v>
      </c>
      <c r="K76" t="s">
        <v>55</v>
      </c>
    </row>
    <row r="77" spans="2:22" x14ac:dyDescent="0.25">
      <c r="B77">
        <v>1</v>
      </c>
      <c r="C77">
        <v>-1</v>
      </c>
      <c r="D77">
        <v>1</v>
      </c>
      <c r="E77">
        <v>1</v>
      </c>
      <c r="F77">
        <v>-1</v>
      </c>
      <c r="G77">
        <v>1</v>
      </c>
      <c r="H77">
        <v>-1</v>
      </c>
      <c r="I77">
        <v>152.80000000000001</v>
      </c>
      <c r="K77" s="30"/>
      <c r="L77" s="30" t="s">
        <v>60</v>
      </c>
      <c r="M77" s="30" t="s">
        <v>61</v>
      </c>
      <c r="N77" s="30" t="s">
        <v>62</v>
      </c>
      <c r="O77" s="30" t="s">
        <v>63</v>
      </c>
      <c r="P77" s="30" t="s">
        <v>64</v>
      </c>
    </row>
    <row r="78" spans="2:22" x14ac:dyDescent="0.25">
      <c r="B78">
        <v>1</v>
      </c>
      <c r="C78">
        <v>-1</v>
      </c>
      <c r="D78">
        <v>1</v>
      </c>
      <c r="E78">
        <v>-1</v>
      </c>
      <c r="F78">
        <v>-1</v>
      </c>
      <c r="G78">
        <v>-1</v>
      </c>
      <c r="H78">
        <v>1</v>
      </c>
      <c r="I78">
        <v>90</v>
      </c>
      <c r="K78" t="s">
        <v>56</v>
      </c>
      <c r="L78">
        <v>6</v>
      </c>
      <c r="M78">
        <v>42216.983749999992</v>
      </c>
      <c r="N78">
        <v>7036.1639583333317</v>
      </c>
      <c r="O78">
        <v>14.469282637719543</v>
      </c>
      <c r="P78">
        <v>3.6351124994313309E-4</v>
      </c>
    </row>
    <row r="79" spans="2:22" x14ac:dyDescent="0.25">
      <c r="B79">
        <v>1</v>
      </c>
      <c r="C79">
        <v>-1</v>
      </c>
      <c r="D79">
        <v>1</v>
      </c>
      <c r="E79">
        <v>-1</v>
      </c>
      <c r="F79">
        <v>-1</v>
      </c>
      <c r="G79">
        <v>-1</v>
      </c>
      <c r="H79">
        <v>1</v>
      </c>
      <c r="I79">
        <v>82.3</v>
      </c>
      <c r="K79" t="s">
        <v>57</v>
      </c>
      <c r="L79">
        <v>9</v>
      </c>
      <c r="M79">
        <v>4376.5456250000043</v>
      </c>
      <c r="N79">
        <v>486.2828472222227</v>
      </c>
    </row>
    <row r="80" spans="2:22" ht="15.75" thickBot="1" x14ac:dyDescent="0.3">
      <c r="B80">
        <v>1</v>
      </c>
      <c r="C80">
        <v>-1</v>
      </c>
      <c r="D80">
        <v>-1</v>
      </c>
      <c r="E80">
        <v>1</v>
      </c>
      <c r="F80">
        <v>1</v>
      </c>
      <c r="G80">
        <v>-1</v>
      </c>
      <c r="H80">
        <v>1</v>
      </c>
      <c r="I80">
        <v>68.3</v>
      </c>
      <c r="K80" s="26" t="s">
        <v>58</v>
      </c>
      <c r="L80" s="26">
        <v>15</v>
      </c>
      <c r="M80" s="26">
        <v>46593.529374999998</v>
      </c>
      <c r="N80" s="26"/>
      <c r="O80" s="26"/>
      <c r="P80" s="26"/>
    </row>
    <row r="81" spans="2:21" x14ac:dyDescent="0.25">
      <c r="B81">
        <v>1</v>
      </c>
      <c r="C81">
        <v>-1</v>
      </c>
      <c r="D81">
        <v>-1</v>
      </c>
      <c r="E81">
        <v>1</v>
      </c>
      <c r="F81">
        <v>1</v>
      </c>
      <c r="G81">
        <v>-1</v>
      </c>
      <c r="H81">
        <v>1</v>
      </c>
      <c r="I81">
        <v>101.9</v>
      </c>
    </row>
    <row r="82" spans="2:21" x14ac:dyDescent="0.25">
      <c r="B82">
        <v>1</v>
      </c>
      <c r="C82">
        <v>-1</v>
      </c>
      <c r="D82">
        <v>-1</v>
      </c>
      <c r="E82">
        <v>-1</v>
      </c>
      <c r="F82">
        <v>1</v>
      </c>
      <c r="G82">
        <v>1</v>
      </c>
      <c r="H82">
        <v>-1</v>
      </c>
      <c r="I82">
        <v>103.8</v>
      </c>
    </row>
    <row r="83" spans="2:21" x14ac:dyDescent="0.25">
      <c r="B83">
        <v>1</v>
      </c>
      <c r="C83">
        <v>-1</v>
      </c>
      <c r="D83">
        <v>-1</v>
      </c>
      <c r="E83">
        <v>-1</v>
      </c>
      <c r="F83">
        <v>1</v>
      </c>
      <c r="G83">
        <v>1</v>
      </c>
      <c r="H83">
        <v>-1</v>
      </c>
      <c r="I83">
        <v>84.4</v>
      </c>
    </row>
    <row r="85" spans="2:21" ht="15.75" thickBot="1" x14ac:dyDescent="0.3"/>
    <row r="86" spans="2:21" x14ac:dyDescent="0.25">
      <c r="B86" t="s">
        <v>39</v>
      </c>
      <c r="C86" t="s">
        <v>36</v>
      </c>
      <c r="D86" t="s">
        <v>37</v>
      </c>
      <c r="E86" t="s">
        <v>38</v>
      </c>
      <c r="F86" t="s">
        <v>76</v>
      </c>
      <c r="G86" t="s">
        <v>77</v>
      </c>
      <c r="H86" t="s">
        <v>25</v>
      </c>
      <c r="J86" t="s">
        <v>48</v>
      </c>
      <c r="M86" s="30"/>
      <c r="N86" s="30" t="s">
        <v>65</v>
      </c>
      <c r="O86" s="30" t="s">
        <v>53</v>
      </c>
      <c r="P86" s="30" t="s">
        <v>66</v>
      </c>
      <c r="Q86" s="30" t="s">
        <v>67</v>
      </c>
      <c r="R86" s="30" t="s">
        <v>68</v>
      </c>
      <c r="S86" s="30" t="s">
        <v>69</v>
      </c>
      <c r="T86" s="30" t="s">
        <v>70</v>
      </c>
      <c r="U86" s="30" t="s">
        <v>71</v>
      </c>
    </row>
    <row r="87" spans="2:21" ht="15.75" thickBot="1" x14ac:dyDescent="0.3">
      <c r="B87">
        <v>1</v>
      </c>
      <c r="C87">
        <v>1</v>
      </c>
      <c r="D87">
        <v>1</v>
      </c>
      <c r="E87">
        <v>1</v>
      </c>
      <c r="F87">
        <v>1</v>
      </c>
      <c r="G87">
        <v>1</v>
      </c>
      <c r="H87">
        <v>232.9</v>
      </c>
      <c r="M87" t="s">
        <v>59</v>
      </c>
      <c r="N87">
        <v>151.40625000000003</v>
      </c>
      <c r="O87">
        <v>5.6230892588060541</v>
      </c>
      <c r="P87">
        <v>26.925813024022315</v>
      </c>
      <c r="Q87" s="1">
        <v>1.1538312672077373E-10</v>
      </c>
      <c r="R87">
        <v>138.87722635426755</v>
      </c>
      <c r="S87">
        <v>163.93527364573251</v>
      </c>
      <c r="T87">
        <v>138.87722635426755</v>
      </c>
      <c r="U87">
        <v>163.93527364573251</v>
      </c>
    </row>
    <row r="88" spans="2:21" x14ac:dyDescent="0.25">
      <c r="B88">
        <v>1</v>
      </c>
      <c r="C88">
        <v>1</v>
      </c>
      <c r="D88">
        <v>1</v>
      </c>
      <c r="E88">
        <v>1</v>
      </c>
      <c r="F88">
        <v>1</v>
      </c>
      <c r="G88">
        <v>1</v>
      </c>
      <c r="H88">
        <v>187.4</v>
      </c>
      <c r="J88" s="31" t="s">
        <v>49</v>
      </c>
      <c r="K88" s="31"/>
      <c r="M88" t="s">
        <v>36</v>
      </c>
      <c r="N88">
        <v>46.043749999999989</v>
      </c>
      <c r="O88">
        <v>5.6230892588060541</v>
      </c>
      <c r="P88">
        <v>8.1883370298440568</v>
      </c>
      <c r="Q88" s="1">
        <v>9.5982531881603892E-6</v>
      </c>
      <c r="R88">
        <v>33.514726354267516</v>
      </c>
      <c r="S88">
        <v>58.572773645732461</v>
      </c>
      <c r="T88">
        <v>33.514726354267516</v>
      </c>
      <c r="U88">
        <v>58.572773645732461</v>
      </c>
    </row>
    <row r="89" spans="2:21" x14ac:dyDescent="0.25">
      <c r="B89">
        <v>1</v>
      </c>
      <c r="C89">
        <v>1</v>
      </c>
      <c r="D89">
        <v>1</v>
      </c>
      <c r="E89">
        <v>-1</v>
      </c>
      <c r="F89">
        <v>-1</v>
      </c>
      <c r="G89">
        <v>-1</v>
      </c>
      <c r="H89">
        <v>165.5</v>
      </c>
      <c r="J89" t="s">
        <v>50</v>
      </c>
      <c r="K89">
        <v>0.94415114108914522</v>
      </c>
      <c r="M89" t="s">
        <v>37</v>
      </c>
      <c r="N89">
        <v>9.2312499999999957</v>
      </c>
      <c r="O89">
        <v>5.6230892588060541</v>
      </c>
      <c r="P89">
        <v>1.6416687651798114</v>
      </c>
      <c r="Q89" s="29">
        <v>0.13169118815057765</v>
      </c>
      <c r="R89">
        <v>-3.2977736457324767</v>
      </c>
      <c r="S89">
        <v>21.760273645732468</v>
      </c>
      <c r="T89">
        <v>-3.2977736457324767</v>
      </c>
      <c r="U89">
        <v>21.760273645732468</v>
      </c>
    </row>
    <row r="90" spans="2:21" x14ac:dyDescent="0.25">
      <c r="B90">
        <v>1</v>
      </c>
      <c r="C90">
        <v>1</v>
      </c>
      <c r="D90">
        <v>1</v>
      </c>
      <c r="E90">
        <v>-1</v>
      </c>
      <c r="F90">
        <v>-1</v>
      </c>
      <c r="G90">
        <v>-1</v>
      </c>
      <c r="H90">
        <v>214.8</v>
      </c>
      <c r="J90" t="s">
        <v>51</v>
      </c>
      <c r="K90">
        <v>0.89142137721993508</v>
      </c>
      <c r="M90" t="s">
        <v>38</v>
      </c>
      <c r="N90">
        <v>13.881250000000001</v>
      </c>
      <c r="O90">
        <v>5.6230892588060541</v>
      </c>
      <c r="P90">
        <v>2.4686163354531909</v>
      </c>
      <c r="Q90" s="1">
        <v>3.3183377789019676E-2</v>
      </c>
      <c r="R90">
        <v>1.352226354267529</v>
      </c>
      <c r="S90">
        <v>26.410273645732474</v>
      </c>
      <c r="T90">
        <v>1.352226354267529</v>
      </c>
      <c r="U90">
        <v>26.410273645732474</v>
      </c>
    </row>
    <row r="91" spans="2:21" x14ac:dyDescent="0.25">
      <c r="B91">
        <v>1</v>
      </c>
      <c r="C91">
        <v>1</v>
      </c>
      <c r="D91">
        <v>-1</v>
      </c>
      <c r="E91">
        <v>1</v>
      </c>
      <c r="F91">
        <v>-1</v>
      </c>
      <c r="G91">
        <v>-1</v>
      </c>
      <c r="H91">
        <v>200.6</v>
      </c>
      <c r="J91" t="s">
        <v>52</v>
      </c>
      <c r="K91">
        <v>0.83713206582990263</v>
      </c>
      <c r="M91" t="s">
        <v>76</v>
      </c>
      <c r="N91">
        <v>8.6062500000000011</v>
      </c>
      <c r="O91">
        <v>5.6230892588060541</v>
      </c>
      <c r="P91">
        <v>1.5305198982075841</v>
      </c>
      <c r="Q91" s="33">
        <v>0.15688650969713003</v>
      </c>
      <c r="R91">
        <v>-3.9227736457324713</v>
      </c>
      <c r="S91">
        <v>21.135273645732475</v>
      </c>
      <c r="T91">
        <v>-3.9227736457324713</v>
      </c>
      <c r="U91">
        <v>21.135273645732475</v>
      </c>
    </row>
    <row r="92" spans="2:21" ht="15.75" thickBot="1" x14ac:dyDescent="0.3">
      <c r="B92">
        <v>1</v>
      </c>
      <c r="C92">
        <v>1</v>
      </c>
      <c r="D92">
        <v>-1</v>
      </c>
      <c r="E92">
        <v>1</v>
      </c>
      <c r="F92">
        <v>-1</v>
      </c>
      <c r="G92">
        <v>-1</v>
      </c>
      <c r="H92">
        <v>219</v>
      </c>
      <c r="J92" t="s">
        <v>53</v>
      </c>
      <c r="K92">
        <v>22.492357035224217</v>
      </c>
      <c r="M92" s="26" t="s">
        <v>77</v>
      </c>
      <c r="N92" s="26">
        <v>-11.131250000000009</v>
      </c>
      <c r="O92" s="26">
        <v>5.6230892588060541</v>
      </c>
      <c r="P92" s="26">
        <v>-1.9795613207753877</v>
      </c>
      <c r="Q92" s="32">
        <v>7.5928023982763687E-2</v>
      </c>
      <c r="R92" s="26">
        <v>-23.660273645732481</v>
      </c>
      <c r="S92" s="26">
        <v>1.3977736457324639</v>
      </c>
      <c r="T92" s="26">
        <v>-23.660273645732481</v>
      </c>
      <c r="U92" s="26">
        <v>1.3977736457324639</v>
      </c>
    </row>
    <row r="93" spans="2:21" ht="15.75" thickBot="1" x14ac:dyDescent="0.3">
      <c r="B93">
        <v>1</v>
      </c>
      <c r="C93">
        <v>1</v>
      </c>
      <c r="D93">
        <v>-1</v>
      </c>
      <c r="E93">
        <v>-1</v>
      </c>
      <c r="F93">
        <v>1</v>
      </c>
      <c r="G93">
        <v>1</v>
      </c>
      <c r="H93">
        <v>156</v>
      </c>
      <c r="J93" s="26" t="s">
        <v>54</v>
      </c>
      <c r="K93" s="26">
        <v>16</v>
      </c>
    </row>
    <row r="94" spans="2:21" x14ac:dyDescent="0.25">
      <c r="B94">
        <v>1</v>
      </c>
      <c r="C94">
        <v>1</v>
      </c>
      <c r="D94">
        <v>-1</v>
      </c>
      <c r="E94">
        <v>-1</v>
      </c>
      <c r="F94">
        <v>1</v>
      </c>
      <c r="G94">
        <v>1</v>
      </c>
      <c r="H94">
        <v>203.4</v>
      </c>
    </row>
    <row r="95" spans="2:21" ht="15.75" thickBot="1" x14ac:dyDescent="0.3">
      <c r="B95">
        <v>1</v>
      </c>
      <c r="C95">
        <v>-1</v>
      </c>
      <c r="D95">
        <v>1</v>
      </c>
      <c r="E95">
        <v>1</v>
      </c>
      <c r="F95">
        <v>1</v>
      </c>
      <c r="G95">
        <v>-1</v>
      </c>
      <c r="H95">
        <v>159.4</v>
      </c>
      <c r="J95" t="s">
        <v>55</v>
      </c>
    </row>
    <row r="96" spans="2:21" x14ac:dyDescent="0.25">
      <c r="B96">
        <v>1</v>
      </c>
      <c r="C96">
        <v>-1</v>
      </c>
      <c r="D96">
        <v>1</v>
      </c>
      <c r="E96">
        <v>1</v>
      </c>
      <c r="F96">
        <v>1</v>
      </c>
      <c r="G96">
        <v>-1</v>
      </c>
      <c r="H96">
        <v>152.80000000000001</v>
      </c>
      <c r="J96" s="30"/>
      <c r="K96" s="30" t="s">
        <v>60</v>
      </c>
      <c r="L96" s="30" t="s">
        <v>61</v>
      </c>
      <c r="M96" s="30" t="s">
        <v>62</v>
      </c>
      <c r="N96" s="30" t="s">
        <v>63</v>
      </c>
      <c r="O96" s="30" t="s">
        <v>64</v>
      </c>
    </row>
    <row r="97" spans="2:21" x14ac:dyDescent="0.25">
      <c r="B97">
        <v>1</v>
      </c>
      <c r="C97">
        <v>-1</v>
      </c>
      <c r="D97">
        <v>1</v>
      </c>
      <c r="E97">
        <v>-1</v>
      </c>
      <c r="F97">
        <v>-1</v>
      </c>
      <c r="G97">
        <v>1</v>
      </c>
      <c r="H97">
        <v>90</v>
      </c>
      <c r="J97" t="s">
        <v>56</v>
      </c>
      <c r="K97">
        <v>5</v>
      </c>
      <c r="L97">
        <v>41534.468124999999</v>
      </c>
      <c r="M97">
        <v>8306.8936250000006</v>
      </c>
      <c r="N97">
        <v>16.419832088413628</v>
      </c>
      <c r="O97">
        <v>1.535676455202863E-4</v>
      </c>
    </row>
    <row r="98" spans="2:21" x14ac:dyDescent="0.25">
      <c r="B98">
        <v>1</v>
      </c>
      <c r="C98">
        <v>-1</v>
      </c>
      <c r="D98">
        <v>1</v>
      </c>
      <c r="E98">
        <v>-1</v>
      </c>
      <c r="F98">
        <v>-1</v>
      </c>
      <c r="G98">
        <v>1</v>
      </c>
      <c r="H98">
        <v>82.3</v>
      </c>
      <c r="J98" t="s">
        <v>57</v>
      </c>
      <c r="K98">
        <v>10</v>
      </c>
      <c r="L98">
        <v>5059.0612500000025</v>
      </c>
      <c r="M98">
        <v>505.90612500000026</v>
      </c>
    </row>
    <row r="99" spans="2:21" ht="15.75" thickBot="1" x14ac:dyDescent="0.3">
      <c r="B99">
        <v>1</v>
      </c>
      <c r="C99">
        <v>-1</v>
      </c>
      <c r="D99">
        <v>-1</v>
      </c>
      <c r="E99">
        <v>1</v>
      </c>
      <c r="F99">
        <v>-1</v>
      </c>
      <c r="G99">
        <v>1</v>
      </c>
      <c r="H99">
        <v>68.3</v>
      </c>
      <c r="J99" s="26" t="s">
        <v>58</v>
      </c>
      <c r="K99" s="26">
        <v>15</v>
      </c>
      <c r="L99" s="26">
        <v>46593.529374999998</v>
      </c>
      <c r="M99" s="26"/>
      <c r="N99" s="26"/>
      <c r="O99" s="26"/>
    </row>
    <row r="100" spans="2:21" x14ac:dyDescent="0.25">
      <c r="B100">
        <v>1</v>
      </c>
      <c r="C100">
        <v>-1</v>
      </c>
      <c r="D100">
        <v>-1</v>
      </c>
      <c r="E100">
        <v>1</v>
      </c>
      <c r="F100">
        <v>-1</v>
      </c>
      <c r="G100">
        <v>1</v>
      </c>
      <c r="H100">
        <v>101.9</v>
      </c>
    </row>
    <row r="101" spans="2:21" x14ac:dyDescent="0.25">
      <c r="B101">
        <v>1</v>
      </c>
      <c r="C101">
        <v>-1</v>
      </c>
      <c r="D101">
        <v>-1</v>
      </c>
      <c r="E101">
        <v>-1</v>
      </c>
      <c r="F101">
        <v>1</v>
      </c>
      <c r="G101">
        <v>-1</v>
      </c>
      <c r="H101">
        <v>103.8</v>
      </c>
    </row>
    <row r="102" spans="2:21" x14ac:dyDescent="0.25">
      <c r="B102">
        <v>1</v>
      </c>
      <c r="C102">
        <v>-1</v>
      </c>
      <c r="D102">
        <v>-1</v>
      </c>
      <c r="E102">
        <v>-1</v>
      </c>
      <c r="F102">
        <v>1</v>
      </c>
      <c r="G102">
        <v>-1</v>
      </c>
      <c r="H102">
        <v>84.4</v>
      </c>
    </row>
    <row r="105" spans="2:21" x14ac:dyDescent="0.25">
      <c r="B105" t="s">
        <v>39</v>
      </c>
      <c r="C105" t="s">
        <v>36</v>
      </c>
      <c r="D105" t="s">
        <v>37</v>
      </c>
      <c r="E105" t="s">
        <v>38</v>
      </c>
      <c r="F105" t="s">
        <v>77</v>
      </c>
      <c r="G105" t="s">
        <v>25</v>
      </c>
    </row>
    <row r="106" spans="2:21" ht="15.75" thickBot="1" x14ac:dyDescent="0.3">
      <c r="B106">
        <v>1</v>
      </c>
      <c r="C106">
        <v>1</v>
      </c>
      <c r="D106">
        <v>1</v>
      </c>
      <c r="E106">
        <v>1</v>
      </c>
      <c r="F106">
        <v>1</v>
      </c>
      <c r="G106">
        <v>232.9</v>
      </c>
      <c r="I106" t="s">
        <v>48</v>
      </c>
    </row>
    <row r="107" spans="2:21" ht="15.75" thickBot="1" x14ac:dyDescent="0.3">
      <c r="B107">
        <v>1</v>
      </c>
      <c r="C107">
        <v>1</v>
      </c>
      <c r="D107">
        <v>1</v>
      </c>
      <c r="E107">
        <v>1</v>
      </c>
      <c r="F107">
        <v>1</v>
      </c>
      <c r="G107">
        <v>187.4</v>
      </c>
      <c r="M107" s="30"/>
      <c r="N107" s="30" t="s">
        <v>65</v>
      </c>
      <c r="O107" s="30" t="s">
        <v>53</v>
      </c>
      <c r="P107" s="30" t="s">
        <v>66</v>
      </c>
      <c r="Q107" s="30" t="s">
        <v>67</v>
      </c>
      <c r="R107" s="30" t="s">
        <v>68</v>
      </c>
      <c r="S107" s="30" t="s">
        <v>69</v>
      </c>
      <c r="T107" s="30" t="s">
        <v>70</v>
      </c>
      <c r="U107" s="30" t="s">
        <v>71</v>
      </c>
    </row>
    <row r="108" spans="2:21" x14ac:dyDescent="0.25">
      <c r="B108">
        <v>1</v>
      </c>
      <c r="C108">
        <v>1</v>
      </c>
      <c r="D108">
        <v>1</v>
      </c>
      <c r="E108">
        <v>-1</v>
      </c>
      <c r="F108">
        <v>-1</v>
      </c>
      <c r="G108">
        <v>165.5</v>
      </c>
      <c r="I108" s="31" t="s">
        <v>49</v>
      </c>
      <c r="J108" s="31"/>
      <c r="M108" t="s">
        <v>59</v>
      </c>
      <c r="N108">
        <v>151.40625000000003</v>
      </c>
      <c r="O108">
        <v>5.9563477765512722</v>
      </c>
      <c r="P108">
        <v>25.419309899272587</v>
      </c>
      <c r="Q108" s="1">
        <v>4.0273727557992311E-11</v>
      </c>
      <c r="R108">
        <v>138.29641693546586</v>
      </c>
      <c r="S108">
        <v>164.5160830645342</v>
      </c>
      <c r="T108">
        <v>138.29641693546586</v>
      </c>
      <c r="U108">
        <v>164.5160830645342</v>
      </c>
    </row>
    <row r="109" spans="2:21" x14ac:dyDescent="0.25">
      <c r="B109">
        <v>1</v>
      </c>
      <c r="C109">
        <v>1</v>
      </c>
      <c r="D109">
        <v>1</v>
      </c>
      <c r="E109">
        <v>-1</v>
      </c>
      <c r="F109">
        <v>-1</v>
      </c>
      <c r="G109">
        <v>214.8</v>
      </c>
      <c r="I109" t="s">
        <v>50</v>
      </c>
      <c r="J109">
        <v>0.9305841879325778</v>
      </c>
      <c r="M109" t="s">
        <v>36</v>
      </c>
      <c r="N109">
        <v>46.04375000000001</v>
      </c>
      <c r="O109">
        <v>5.9563477765512722</v>
      </c>
      <c r="P109">
        <v>7.7301983912462813</v>
      </c>
      <c r="Q109" s="1">
        <v>9.0378461495728294E-6</v>
      </c>
      <c r="R109">
        <v>32.933916935465831</v>
      </c>
      <c r="S109">
        <v>59.153583064534189</v>
      </c>
      <c r="T109">
        <v>32.933916935465831</v>
      </c>
      <c r="U109">
        <v>59.153583064534189</v>
      </c>
    </row>
    <row r="110" spans="2:21" x14ac:dyDescent="0.25">
      <c r="B110">
        <v>1</v>
      </c>
      <c r="C110">
        <v>1</v>
      </c>
      <c r="D110">
        <v>-1</v>
      </c>
      <c r="E110">
        <v>1</v>
      </c>
      <c r="F110">
        <v>-1</v>
      </c>
      <c r="G110">
        <v>200.6</v>
      </c>
      <c r="I110" t="s">
        <v>51</v>
      </c>
      <c r="J110">
        <v>0.86598693083013523</v>
      </c>
      <c r="M110" t="s">
        <v>37</v>
      </c>
      <c r="N110">
        <v>9.2312499999999957</v>
      </c>
      <c r="O110">
        <v>5.9563477765512722</v>
      </c>
      <c r="P110">
        <v>1.5498171608349056</v>
      </c>
      <c r="Q110" s="33">
        <v>0.1494608342734382</v>
      </c>
      <c r="R110">
        <v>-3.8785830645341797</v>
      </c>
      <c r="S110">
        <v>22.341083064534171</v>
      </c>
      <c r="T110">
        <v>-3.8785830645341797</v>
      </c>
      <c r="U110">
        <v>22.341083064534171</v>
      </c>
    </row>
    <row r="111" spans="2:21" x14ac:dyDescent="0.25">
      <c r="B111">
        <v>1</v>
      </c>
      <c r="C111">
        <v>1</v>
      </c>
      <c r="D111">
        <v>-1</v>
      </c>
      <c r="E111">
        <v>1</v>
      </c>
      <c r="F111">
        <v>-1</v>
      </c>
      <c r="G111">
        <v>219</v>
      </c>
      <c r="I111" t="s">
        <v>52</v>
      </c>
      <c r="J111">
        <v>0.81725490567745707</v>
      </c>
      <c r="M111" t="s">
        <v>38</v>
      </c>
      <c r="N111">
        <v>13.881250000000003</v>
      </c>
      <c r="O111">
        <v>5.9563477765512722</v>
      </c>
      <c r="P111">
        <v>2.3304968952026592</v>
      </c>
      <c r="Q111" s="1">
        <v>3.9834169887723002E-2</v>
      </c>
      <c r="R111">
        <v>0.77141693546582779</v>
      </c>
      <c r="S111">
        <v>26.99108306453418</v>
      </c>
      <c r="T111">
        <v>0.77141693546582779</v>
      </c>
      <c r="U111">
        <v>26.99108306453418</v>
      </c>
    </row>
    <row r="112" spans="2:21" ht="15.75" thickBot="1" x14ac:dyDescent="0.3">
      <c r="B112">
        <v>1</v>
      </c>
      <c r="C112">
        <v>1</v>
      </c>
      <c r="D112">
        <v>-1</v>
      </c>
      <c r="E112">
        <v>-1</v>
      </c>
      <c r="F112">
        <v>1</v>
      </c>
      <c r="G112">
        <v>156</v>
      </c>
      <c r="I112" t="s">
        <v>53</v>
      </c>
      <c r="J112">
        <v>23.825391106205089</v>
      </c>
      <c r="M112" s="26" t="s">
        <v>77</v>
      </c>
      <c r="N112" s="26">
        <v>-11.131249999999996</v>
      </c>
      <c r="O112" s="26">
        <v>5.9563477765512722</v>
      </c>
      <c r="P112" s="26">
        <v>-1.8688045791787185</v>
      </c>
      <c r="Q112" s="34">
        <v>8.8492082434215982E-2</v>
      </c>
      <c r="R112" s="26">
        <v>-24.241083064534173</v>
      </c>
      <c r="S112" s="26">
        <v>1.9785830645341793</v>
      </c>
      <c r="T112" s="26">
        <v>-24.241083064534173</v>
      </c>
      <c r="U112" s="26">
        <v>1.9785830645341793</v>
      </c>
    </row>
    <row r="113" spans="2:20" ht="15.75" thickBot="1" x14ac:dyDescent="0.3">
      <c r="B113">
        <v>1</v>
      </c>
      <c r="C113">
        <v>1</v>
      </c>
      <c r="D113">
        <v>-1</v>
      </c>
      <c r="E113">
        <v>-1</v>
      </c>
      <c r="F113">
        <v>1</v>
      </c>
      <c r="G113">
        <v>203.4</v>
      </c>
      <c r="I113" s="26" t="s">
        <v>54</v>
      </c>
      <c r="J113" s="26">
        <v>16</v>
      </c>
    </row>
    <row r="114" spans="2:20" x14ac:dyDescent="0.25">
      <c r="B114">
        <v>1</v>
      </c>
      <c r="C114">
        <v>-1</v>
      </c>
      <c r="D114">
        <v>1</v>
      </c>
      <c r="E114">
        <v>1</v>
      </c>
      <c r="F114">
        <v>-1</v>
      </c>
      <c r="G114">
        <v>159.4</v>
      </c>
    </row>
    <row r="115" spans="2:20" ht="15.75" thickBot="1" x14ac:dyDescent="0.3">
      <c r="B115">
        <v>1</v>
      </c>
      <c r="C115">
        <v>-1</v>
      </c>
      <c r="D115">
        <v>1</v>
      </c>
      <c r="E115">
        <v>1</v>
      </c>
      <c r="F115">
        <v>-1</v>
      </c>
      <c r="G115">
        <v>152.80000000000001</v>
      </c>
      <c r="I115" t="s">
        <v>55</v>
      </c>
    </row>
    <row r="116" spans="2:20" x14ac:dyDescent="0.25">
      <c r="B116">
        <v>1</v>
      </c>
      <c r="C116">
        <v>-1</v>
      </c>
      <c r="D116">
        <v>1</v>
      </c>
      <c r="E116">
        <v>-1</v>
      </c>
      <c r="F116">
        <v>1</v>
      </c>
      <c r="G116">
        <v>90</v>
      </c>
      <c r="I116" s="30"/>
      <c r="J116" s="30" t="s">
        <v>60</v>
      </c>
      <c r="K116" s="30" t="s">
        <v>61</v>
      </c>
      <c r="L116" s="30" t="s">
        <v>62</v>
      </c>
      <c r="M116" s="30" t="s">
        <v>63</v>
      </c>
      <c r="N116" s="30" t="s">
        <v>64</v>
      </c>
    </row>
    <row r="117" spans="2:20" x14ac:dyDescent="0.25">
      <c r="B117">
        <v>1</v>
      </c>
      <c r="C117">
        <v>-1</v>
      </c>
      <c r="D117">
        <v>1</v>
      </c>
      <c r="E117">
        <v>-1</v>
      </c>
      <c r="F117">
        <v>1</v>
      </c>
      <c r="G117">
        <v>82.3</v>
      </c>
      <c r="I117" t="s">
        <v>56</v>
      </c>
      <c r="J117">
        <v>4</v>
      </c>
      <c r="K117">
        <v>40349.387499999997</v>
      </c>
      <c r="L117">
        <v>10087.346874999999</v>
      </c>
      <c r="M117">
        <v>17.770386683438382</v>
      </c>
      <c r="N117">
        <v>9.1191119452744708E-5</v>
      </c>
    </row>
    <row r="118" spans="2:20" x14ac:dyDescent="0.25">
      <c r="B118">
        <v>1</v>
      </c>
      <c r="C118">
        <v>-1</v>
      </c>
      <c r="D118">
        <v>-1</v>
      </c>
      <c r="E118">
        <v>1</v>
      </c>
      <c r="F118">
        <v>1</v>
      </c>
      <c r="G118">
        <v>68.3</v>
      </c>
      <c r="I118" t="s">
        <v>57</v>
      </c>
      <c r="J118">
        <v>11</v>
      </c>
      <c r="K118">
        <v>6244.1418750000012</v>
      </c>
      <c r="L118">
        <v>567.64926136363647</v>
      </c>
    </row>
    <row r="119" spans="2:20" ht="15.75" thickBot="1" x14ac:dyDescent="0.3">
      <c r="B119">
        <v>1</v>
      </c>
      <c r="C119">
        <v>-1</v>
      </c>
      <c r="D119">
        <v>-1</v>
      </c>
      <c r="E119">
        <v>1</v>
      </c>
      <c r="F119">
        <v>1</v>
      </c>
      <c r="G119">
        <v>101.9</v>
      </c>
      <c r="I119" s="26" t="s">
        <v>58</v>
      </c>
      <c r="J119" s="26">
        <v>15</v>
      </c>
      <c r="K119" s="26">
        <v>46593.529374999998</v>
      </c>
      <c r="L119" s="26"/>
      <c r="M119" s="26"/>
      <c r="N119" s="26"/>
    </row>
    <row r="120" spans="2:20" x14ac:dyDescent="0.25">
      <c r="B120">
        <v>1</v>
      </c>
      <c r="C120">
        <v>-1</v>
      </c>
      <c r="D120">
        <v>-1</v>
      </c>
      <c r="E120">
        <v>-1</v>
      </c>
      <c r="F120">
        <v>-1</v>
      </c>
      <c r="G120">
        <v>103.8</v>
      </c>
    </row>
    <row r="121" spans="2:20" x14ac:dyDescent="0.25">
      <c r="B121">
        <v>1</v>
      </c>
      <c r="C121">
        <v>-1</v>
      </c>
      <c r="D121">
        <v>-1</v>
      </c>
      <c r="E121">
        <v>-1</v>
      </c>
      <c r="F121">
        <v>-1</v>
      </c>
      <c r="G121">
        <v>84.4</v>
      </c>
    </row>
    <row r="123" spans="2:20" x14ac:dyDescent="0.25">
      <c r="B123" t="s">
        <v>39</v>
      </c>
      <c r="C123" t="s">
        <v>36</v>
      </c>
      <c r="D123" t="s">
        <v>38</v>
      </c>
      <c r="E123" t="s">
        <v>77</v>
      </c>
      <c r="F123" t="s">
        <v>25</v>
      </c>
    </row>
    <row r="124" spans="2:20" x14ac:dyDescent="0.25">
      <c r="B124">
        <v>1</v>
      </c>
      <c r="C124">
        <v>1</v>
      </c>
      <c r="D124">
        <v>1</v>
      </c>
      <c r="E124">
        <v>1</v>
      </c>
      <c r="F124">
        <v>232.9</v>
      </c>
      <c r="H124" t="s">
        <v>48</v>
      </c>
    </row>
    <row r="125" spans="2:20" ht="15.75" thickBot="1" x14ac:dyDescent="0.3">
      <c r="B125">
        <v>1</v>
      </c>
      <c r="C125">
        <v>1</v>
      </c>
      <c r="D125">
        <v>1</v>
      </c>
      <c r="E125">
        <v>1</v>
      </c>
      <c r="F125">
        <v>187.4</v>
      </c>
    </row>
    <row r="126" spans="2:20" x14ac:dyDescent="0.25">
      <c r="B126">
        <v>1</v>
      </c>
      <c r="C126">
        <v>1</v>
      </c>
      <c r="D126">
        <v>-1</v>
      </c>
      <c r="E126">
        <v>-1</v>
      </c>
      <c r="F126">
        <v>165.5</v>
      </c>
      <c r="H126" s="31" t="s">
        <v>49</v>
      </c>
      <c r="I126" s="31"/>
      <c r="L126" s="30"/>
      <c r="M126" s="30" t="s">
        <v>65</v>
      </c>
      <c r="N126" s="30" t="s">
        <v>53</v>
      </c>
      <c r="O126" s="30" t="s">
        <v>66</v>
      </c>
      <c r="P126" s="30" t="s">
        <v>67</v>
      </c>
      <c r="Q126" s="30" t="s">
        <v>68</v>
      </c>
      <c r="R126" s="30" t="s">
        <v>69</v>
      </c>
      <c r="S126" s="30" t="s">
        <v>70</v>
      </c>
      <c r="T126" s="30" t="s">
        <v>71</v>
      </c>
    </row>
    <row r="127" spans="2:20" x14ac:dyDescent="0.25">
      <c r="B127">
        <v>1</v>
      </c>
      <c r="C127">
        <v>1</v>
      </c>
      <c r="D127">
        <v>-1</v>
      </c>
      <c r="E127">
        <v>-1</v>
      </c>
      <c r="F127">
        <v>214.8</v>
      </c>
      <c r="H127" t="s">
        <v>50</v>
      </c>
      <c r="I127">
        <v>0.91472627772503179</v>
      </c>
      <c r="L127" t="s">
        <v>59</v>
      </c>
      <c r="M127">
        <v>151.40625000000003</v>
      </c>
      <c r="N127">
        <v>6.2946726400848956</v>
      </c>
      <c r="O127">
        <v>24.053077682838488</v>
      </c>
      <c r="P127" s="1">
        <v>1.6020406185498899E-11</v>
      </c>
      <c r="Q127">
        <v>137.69133649322777</v>
      </c>
      <c r="R127">
        <v>165.12116350677229</v>
      </c>
      <c r="S127">
        <v>137.69133649322777</v>
      </c>
      <c r="T127">
        <v>165.12116350677229</v>
      </c>
    </row>
    <row r="128" spans="2:20" x14ac:dyDescent="0.25">
      <c r="B128">
        <v>1</v>
      </c>
      <c r="C128">
        <v>1</v>
      </c>
      <c r="D128">
        <v>1</v>
      </c>
      <c r="E128">
        <v>-1</v>
      </c>
      <c r="F128">
        <v>200.6</v>
      </c>
      <c r="H128" t="s">
        <v>51</v>
      </c>
      <c r="I128">
        <v>0.83672416316069198</v>
      </c>
      <c r="L128" t="s">
        <v>36</v>
      </c>
      <c r="M128">
        <v>46.043749999999996</v>
      </c>
      <c r="N128">
        <v>6.2946726400848956</v>
      </c>
      <c r="O128">
        <v>7.3147171636520572</v>
      </c>
      <c r="P128" s="1">
        <v>9.2887162593074902E-6</v>
      </c>
      <c r="Q128">
        <v>32.32883649322774</v>
      </c>
      <c r="R128">
        <v>59.758663506772251</v>
      </c>
      <c r="S128">
        <v>32.32883649322774</v>
      </c>
      <c r="T128">
        <v>59.758663506772251</v>
      </c>
    </row>
    <row r="129" spans="2:20" x14ac:dyDescent="0.25">
      <c r="B129">
        <v>1</v>
      </c>
      <c r="C129">
        <v>1</v>
      </c>
      <c r="D129">
        <v>1</v>
      </c>
      <c r="E129">
        <v>-1</v>
      </c>
      <c r="F129">
        <v>219</v>
      </c>
      <c r="H129" t="s">
        <v>52</v>
      </c>
      <c r="I129">
        <v>0.79590520395086495</v>
      </c>
      <c r="L129" t="s">
        <v>38</v>
      </c>
      <c r="M129">
        <v>13.881249999999998</v>
      </c>
      <c r="N129">
        <v>6.2946726400848956</v>
      </c>
      <c r="O129">
        <v>2.2052377929240152</v>
      </c>
      <c r="P129" s="1">
        <v>4.7686438062058897E-2</v>
      </c>
      <c r="Q129">
        <v>0.16633649322774247</v>
      </c>
      <c r="R129">
        <v>27.596163506772253</v>
      </c>
      <c r="S129">
        <v>0.16633649322774247</v>
      </c>
      <c r="T129">
        <v>27.596163506772253</v>
      </c>
    </row>
    <row r="130" spans="2:20" ht="15.75" thickBot="1" x14ac:dyDescent="0.3">
      <c r="B130">
        <v>1</v>
      </c>
      <c r="C130">
        <v>1</v>
      </c>
      <c r="D130">
        <v>-1</v>
      </c>
      <c r="E130">
        <v>1</v>
      </c>
      <c r="F130">
        <v>156</v>
      </c>
      <c r="H130" t="s">
        <v>53</v>
      </c>
      <c r="I130">
        <v>25.178690560339582</v>
      </c>
      <c r="L130" s="26" t="s">
        <v>77</v>
      </c>
      <c r="M130" s="26">
        <v>-11.131249999999993</v>
      </c>
      <c r="N130" s="26">
        <v>6.2946726400848956</v>
      </c>
      <c r="O130" s="26">
        <v>-1.7683604273740066</v>
      </c>
      <c r="P130" s="34">
        <v>0.10239020870270767</v>
      </c>
      <c r="Q130" s="26">
        <v>-24.84616350677225</v>
      </c>
      <c r="R130" s="26">
        <v>2.5836635067722629</v>
      </c>
      <c r="S130" s="26">
        <v>-24.84616350677225</v>
      </c>
      <c r="T130" s="26">
        <v>2.5836635067722629</v>
      </c>
    </row>
    <row r="131" spans="2:20" ht="15.75" thickBot="1" x14ac:dyDescent="0.3">
      <c r="B131">
        <v>1</v>
      </c>
      <c r="C131">
        <v>1</v>
      </c>
      <c r="D131">
        <v>-1</v>
      </c>
      <c r="E131">
        <v>1</v>
      </c>
      <c r="F131">
        <v>203.4</v>
      </c>
      <c r="H131" s="26" t="s">
        <v>54</v>
      </c>
      <c r="I131" s="26">
        <v>16</v>
      </c>
    </row>
    <row r="132" spans="2:20" x14ac:dyDescent="0.25">
      <c r="B132">
        <v>1</v>
      </c>
      <c r="C132">
        <v>-1</v>
      </c>
      <c r="D132">
        <v>1</v>
      </c>
      <c r="E132">
        <v>-1</v>
      </c>
      <c r="F132">
        <v>159.4</v>
      </c>
    </row>
    <row r="133" spans="2:20" ht="15.75" thickBot="1" x14ac:dyDescent="0.3">
      <c r="B133">
        <v>1</v>
      </c>
      <c r="C133">
        <v>-1</v>
      </c>
      <c r="D133">
        <v>1</v>
      </c>
      <c r="E133">
        <v>-1</v>
      </c>
      <c r="F133">
        <v>152.80000000000001</v>
      </c>
      <c r="H133" t="s">
        <v>55</v>
      </c>
    </row>
    <row r="134" spans="2:20" x14ac:dyDescent="0.25">
      <c r="B134">
        <v>1</v>
      </c>
      <c r="C134">
        <v>-1</v>
      </c>
      <c r="D134">
        <v>-1</v>
      </c>
      <c r="E134">
        <v>1</v>
      </c>
      <c r="F134">
        <v>90</v>
      </c>
      <c r="H134" s="30"/>
      <c r="I134" s="30" t="s">
        <v>60</v>
      </c>
      <c r="J134" s="30" t="s">
        <v>61</v>
      </c>
      <c r="K134" s="30" t="s">
        <v>62</v>
      </c>
      <c r="L134" s="30" t="s">
        <v>63</v>
      </c>
      <c r="M134" s="30" t="s">
        <v>64</v>
      </c>
    </row>
    <row r="135" spans="2:20" x14ac:dyDescent="0.25">
      <c r="B135">
        <v>1</v>
      </c>
      <c r="C135">
        <v>-1</v>
      </c>
      <c r="D135">
        <v>-1</v>
      </c>
      <c r="E135">
        <v>1</v>
      </c>
      <c r="F135">
        <v>82.3</v>
      </c>
      <c r="H135" t="s">
        <v>56</v>
      </c>
      <c r="I135">
        <v>3</v>
      </c>
      <c r="J135">
        <v>38985.931874999995</v>
      </c>
      <c r="K135">
        <v>12995.310624999998</v>
      </c>
      <c r="L135">
        <v>20.498419836222919</v>
      </c>
      <c r="M135">
        <v>5.1525122708662898E-5</v>
      </c>
    </row>
    <row r="136" spans="2:20" x14ac:dyDescent="0.25">
      <c r="B136">
        <v>1</v>
      </c>
      <c r="C136">
        <v>-1</v>
      </c>
      <c r="D136">
        <v>1</v>
      </c>
      <c r="E136">
        <v>1</v>
      </c>
      <c r="F136">
        <v>68.3</v>
      </c>
      <c r="H136" t="s">
        <v>57</v>
      </c>
      <c r="I136">
        <v>12</v>
      </c>
      <c r="J136">
        <v>7607.5975000000044</v>
      </c>
      <c r="K136">
        <v>633.96645833333366</v>
      </c>
    </row>
    <row r="137" spans="2:20" ht="15.75" thickBot="1" x14ac:dyDescent="0.3">
      <c r="B137">
        <v>1</v>
      </c>
      <c r="C137">
        <v>-1</v>
      </c>
      <c r="D137">
        <v>1</v>
      </c>
      <c r="E137">
        <v>1</v>
      </c>
      <c r="F137">
        <v>101.9</v>
      </c>
      <c r="H137" s="26" t="s">
        <v>58</v>
      </c>
      <c r="I137" s="26">
        <v>15</v>
      </c>
      <c r="J137" s="26">
        <v>46593.529374999998</v>
      </c>
      <c r="K137" s="26"/>
      <c r="L137" s="26"/>
      <c r="M137" s="26"/>
    </row>
    <row r="138" spans="2:20" x14ac:dyDescent="0.25">
      <c r="B138">
        <v>1</v>
      </c>
      <c r="C138">
        <v>-1</v>
      </c>
      <c r="D138">
        <v>-1</v>
      </c>
      <c r="E138">
        <v>-1</v>
      </c>
      <c r="F138">
        <v>103.8</v>
      </c>
    </row>
    <row r="139" spans="2:20" x14ac:dyDescent="0.25">
      <c r="B139">
        <v>1</v>
      </c>
      <c r="C139">
        <v>-1</v>
      </c>
      <c r="D139">
        <v>-1</v>
      </c>
      <c r="E139">
        <v>-1</v>
      </c>
      <c r="F139">
        <v>84.4</v>
      </c>
    </row>
    <row r="141" spans="2:20" x14ac:dyDescent="0.25">
      <c r="B141" t="s">
        <v>39</v>
      </c>
      <c r="C141" t="s">
        <v>36</v>
      </c>
      <c r="D141" t="s">
        <v>38</v>
      </c>
      <c r="E141" t="s">
        <v>25</v>
      </c>
    </row>
    <row r="142" spans="2:20" x14ac:dyDescent="0.25">
      <c r="B142">
        <v>1</v>
      </c>
      <c r="C142">
        <v>1</v>
      </c>
      <c r="D142">
        <v>1</v>
      </c>
      <c r="E142">
        <v>232.9</v>
      </c>
      <c r="G142" t="s">
        <v>48</v>
      </c>
    </row>
    <row r="143" spans="2:20" ht="15.75" thickBot="1" x14ac:dyDescent="0.3">
      <c r="B143">
        <v>1</v>
      </c>
      <c r="C143">
        <v>1</v>
      </c>
      <c r="D143">
        <v>1</v>
      </c>
      <c r="E143">
        <v>187.4</v>
      </c>
    </row>
    <row r="144" spans="2:20" ht="15.75" thickBot="1" x14ac:dyDescent="0.3">
      <c r="B144">
        <v>1</v>
      </c>
      <c r="C144">
        <v>1</v>
      </c>
      <c r="D144">
        <v>-1</v>
      </c>
      <c r="E144">
        <v>165.5</v>
      </c>
      <c r="G144" s="31" t="s">
        <v>49</v>
      </c>
      <c r="H144" s="31"/>
    </row>
    <row r="145" spans="2:18" x14ac:dyDescent="0.25">
      <c r="B145">
        <v>1</v>
      </c>
      <c r="C145">
        <v>1</v>
      </c>
      <c r="D145">
        <v>-1</v>
      </c>
      <c r="E145">
        <v>214.8</v>
      </c>
      <c r="G145" t="s">
        <v>50</v>
      </c>
      <c r="H145">
        <v>0.89116545026509542</v>
      </c>
      <c r="J145" s="30"/>
      <c r="K145" s="30" t="s">
        <v>65</v>
      </c>
      <c r="L145" s="30" t="s">
        <v>53</v>
      </c>
      <c r="M145" s="30" t="s">
        <v>66</v>
      </c>
      <c r="N145" s="30" t="s">
        <v>67</v>
      </c>
      <c r="O145" s="30" t="s">
        <v>68</v>
      </c>
      <c r="P145" s="30" t="s">
        <v>69</v>
      </c>
      <c r="Q145" s="30" t="s">
        <v>70</v>
      </c>
      <c r="R145" s="30" t="s">
        <v>71</v>
      </c>
    </row>
    <row r="146" spans="2:18" x14ac:dyDescent="0.25">
      <c r="B146">
        <v>1</v>
      </c>
      <c r="C146">
        <v>1</v>
      </c>
      <c r="D146">
        <v>1</v>
      </c>
      <c r="E146">
        <v>200.6</v>
      </c>
      <c r="G146" t="s">
        <v>51</v>
      </c>
      <c r="H146">
        <v>0.79417585974619032</v>
      </c>
      <c r="J146" t="s">
        <v>59</v>
      </c>
      <c r="K146">
        <v>151.40625000000003</v>
      </c>
      <c r="L146">
        <v>6.790148804943029</v>
      </c>
      <c r="M146">
        <v>22.297928123427976</v>
      </c>
      <c r="N146" s="1">
        <v>9.5897516448201091E-12</v>
      </c>
      <c r="O146">
        <v>136.73702534908281</v>
      </c>
      <c r="P146">
        <v>166.07547465091724</v>
      </c>
      <c r="Q146">
        <v>136.73702534908281</v>
      </c>
      <c r="R146">
        <v>166.07547465091724</v>
      </c>
    </row>
    <row r="147" spans="2:18" x14ac:dyDescent="0.25">
      <c r="B147">
        <v>1</v>
      </c>
      <c r="C147">
        <v>1</v>
      </c>
      <c r="D147">
        <v>1</v>
      </c>
      <c r="E147">
        <v>219</v>
      </c>
      <c r="G147" t="s">
        <v>52</v>
      </c>
      <c r="H147">
        <v>0.76251060739945042</v>
      </c>
      <c r="J147" t="s">
        <v>36</v>
      </c>
      <c r="K147">
        <v>46.043750000000003</v>
      </c>
      <c r="L147">
        <v>6.790148804943029</v>
      </c>
      <c r="M147">
        <v>6.7809633224063521</v>
      </c>
      <c r="N147" s="1">
        <v>1.2995584667512662E-5</v>
      </c>
      <c r="O147">
        <v>31.374525349082795</v>
      </c>
      <c r="P147">
        <v>60.712974650917211</v>
      </c>
      <c r="Q147">
        <v>31.374525349082795</v>
      </c>
      <c r="R147">
        <v>60.712974650917211</v>
      </c>
    </row>
    <row r="148" spans="2:18" ht="15.75" thickBot="1" x14ac:dyDescent="0.3">
      <c r="B148">
        <v>1</v>
      </c>
      <c r="C148">
        <v>1</v>
      </c>
      <c r="D148">
        <v>-1</v>
      </c>
      <c r="E148">
        <v>156</v>
      </c>
      <c r="G148" t="s">
        <v>53</v>
      </c>
      <c r="H148">
        <v>27.160595219772116</v>
      </c>
      <c r="J148" s="26" t="s">
        <v>38</v>
      </c>
      <c r="K148" s="26">
        <v>13.881249999999998</v>
      </c>
      <c r="L148" s="26">
        <v>6.790148804943029</v>
      </c>
      <c r="M148" s="26">
        <v>2.0443219138135613</v>
      </c>
      <c r="N148" s="34">
        <v>6.172518609002639E-2</v>
      </c>
      <c r="O148" s="26">
        <v>-0.78797465091721008</v>
      </c>
      <c r="P148" s="26">
        <v>28.550474650917206</v>
      </c>
      <c r="Q148" s="26">
        <v>-0.78797465091721008</v>
      </c>
      <c r="R148" s="26">
        <v>28.550474650917206</v>
      </c>
    </row>
    <row r="149" spans="2:18" ht="15.75" thickBot="1" x14ac:dyDescent="0.3">
      <c r="B149">
        <v>1</v>
      </c>
      <c r="C149">
        <v>1</v>
      </c>
      <c r="D149">
        <v>-1</v>
      </c>
      <c r="E149">
        <v>203.4</v>
      </c>
      <c r="G149" s="26" t="s">
        <v>54</v>
      </c>
      <c r="H149" s="26">
        <v>16</v>
      </c>
    </row>
    <row r="150" spans="2:18" x14ac:dyDescent="0.25">
      <c r="B150">
        <v>1</v>
      </c>
      <c r="C150">
        <v>-1</v>
      </c>
      <c r="D150">
        <v>1</v>
      </c>
      <c r="E150">
        <v>159.4</v>
      </c>
    </row>
    <row r="151" spans="2:18" ht="15.75" thickBot="1" x14ac:dyDescent="0.3">
      <c r="B151">
        <v>1</v>
      </c>
      <c r="C151">
        <v>-1</v>
      </c>
      <c r="D151">
        <v>1</v>
      </c>
      <c r="E151">
        <v>152.80000000000001</v>
      </c>
      <c r="G151" t="s">
        <v>55</v>
      </c>
    </row>
    <row r="152" spans="2:18" x14ac:dyDescent="0.25">
      <c r="B152">
        <v>1</v>
      </c>
      <c r="C152">
        <v>-1</v>
      </c>
      <c r="D152">
        <v>-1</v>
      </c>
      <c r="E152">
        <v>90</v>
      </c>
      <c r="G152" s="30"/>
      <c r="H152" s="30" t="s">
        <v>60</v>
      </c>
      <c r="I152" s="30" t="s">
        <v>61</v>
      </c>
      <c r="J152" s="30" t="s">
        <v>62</v>
      </c>
      <c r="K152" s="30" t="s">
        <v>63</v>
      </c>
      <c r="L152" s="30" t="s">
        <v>64</v>
      </c>
    </row>
    <row r="153" spans="2:18" x14ac:dyDescent="0.25">
      <c r="B153">
        <v>1</v>
      </c>
      <c r="C153">
        <v>-1</v>
      </c>
      <c r="D153">
        <v>-1</v>
      </c>
      <c r="E153">
        <v>82.3</v>
      </c>
      <c r="G153" t="s">
        <v>56</v>
      </c>
      <c r="H153">
        <v>2</v>
      </c>
      <c r="I153">
        <v>37003.456249999996</v>
      </c>
      <c r="J153">
        <v>18501.728124999998</v>
      </c>
      <c r="K153">
        <v>25.080357833559265</v>
      </c>
      <c r="L153">
        <v>3.4492606586952625E-5</v>
      </c>
    </row>
    <row r="154" spans="2:18" x14ac:dyDescent="0.25">
      <c r="B154">
        <v>1</v>
      </c>
      <c r="C154">
        <v>-1</v>
      </c>
      <c r="D154">
        <v>1</v>
      </c>
      <c r="E154">
        <v>68.3</v>
      </c>
      <c r="G154" t="s">
        <v>57</v>
      </c>
      <c r="H154">
        <v>13</v>
      </c>
      <c r="I154">
        <v>9590.0731250000026</v>
      </c>
      <c r="J154">
        <v>737.69793269230786</v>
      </c>
    </row>
    <row r="155" spans="2:18" ht="15.75" thickBot="1" x14ac:dyDescent="0.3">
      <c r="B155">
        <v>1</v>
      </c>
      <c r="C155">
        <v>-1</v>
      </c>
      <c r="D155">
        <v>1</v>
      </c>
      <c r="E155">
        <v>101.9</v>
      </c>
      <c r="G155" s="26" t="s">
        <v>58</v>
      </c>
      <c r="H155" s="26">
        <v>15</v>
      </c>
      <c r="I155" s="26">
        <v>46593.529374999998</v>
      </c>
      <c r="J155" s="26"/>
      <c r="K155" s="26"/>
      <c r="L155" s="26"/>
    </row>
    <row r="156" spans="2:18" x14ac:dyDescent="0.25">
      <c r="B156">
        <v>1</v>
      </c>
      <c r="C156">
        <v>-1</v>
      </c>
      <c r="D156">
        <v>-1</v>
      </c>
      <c r="E156">
        <v>103.8</v>
      </c>
    </row>
    <row r="157" spans="2:18" x14ac:dyDescent="0.25">
      <c r="B157">
        <v>1</v>
      </c>
      <c r="C157">
        <v>-1</v>
      </c>
      <c r="D157">
        <v>-1</v>
      </c>
      <c r="E157">
        <v>84.4</v>
      </c>
    </row>
    <row r="160" spans="2:18" x14ac:dyDescent="0.25">
      <c r="B160" t="s">
        <v>39</v>
      </c>
      <c r="C160" t="s">
        <v>36</v>
      </c>
      <c r="D160" t="s">
        <v>25</v>
      </c>
      <c r="F160" t="s">
        <v>48</v>
      </c>
    </row>
    <row r="161" spans="2:14" ht="15.75" thickBot="1" x14ac:dyDescent="0.3">
      <c r="B161">
        <v>1</v>
      </c>
      <c r="C161">
        <v>1</v>
      </c>
      <c r="D161">
        <v>232.9</v>
      </c>
    </row>
    <row r="162" spans="2:14" x14ac:dyDescent="0.25">
      <c r="B162">
        <v>1</v>
      </c>
      <c r="C162">
        <v>1</v>
      </c>
      <c r="D162">
        <v>187.4</v>
      </c>
      <c r="F162" s="31" t="s">
        <v>49</v>
      </c>
      <c r="G162" s="31"/>
    </row>
    <row r="163" spans="2:14" x14ac:dyDescent="0.25">
      <c r="B163">
        <v>1</v>
      </c>
      <c r="C163">
        <v>1</v>
      </c>
      <c r="D163">
        <v>165.5</v>
      </c>
      <c r="F163" t="s">
        <v>50</v>
      </c>
      <c r="G163">
        <v>0.85323345208900436</v>
      </c>
    </row>
    <row r="164" spans="2:14" x14ac:dyDescent="0.25">
      <c r="B164">
        <v>1</v>
      </c>
      <c r="C164">
        <v>1</v>
      </c>
      <c r="D164">
        <v>214.8</v>
      </c>
      <c r="F164" t="s">
        <v>51</v>
      </c>
      <c r="G164">
        <v>0.72800732376371935</v>
      </c>
    </row>
    <row r="165" spans="2:14" x14ac:dyDescent="0.25">
      <c r="B165">
        <v>1</v>
      </c>
      <c r="C165">
        <v>1</v>
      </c>
      <c r="D165">
        <v>200.6</v>
      </c>
      <c r="F165" t="s">
        <v>52</v>
      </c>
      <c r="G165">
        <v>0.70857927546112787</v>
      </c>
    </row>
    <row r="166" spans="2:14" x14ac:dyDescent="0.25">
      <c r="B166">
        <v>1</v>
      </c>
      <c r="C166">
        <v>1</v>
      </c>
      <c r="D166">
        <v>219</v>
      </c>
      <c r="F166" t="s">
        <v>53</v>
      </c>
      <c r="G166">
        <v>30.086896471482639</v>
      </c>
    </row>
    <row r="167" spans="2:14" ht="15.75" thickBot="1" x14ac:dyDescent="0.3">
      <c r="B167">
        <v>1</v>
      </c>
      <c r="C167">
        <v>1</v>
      </c>
      <c r="D167">
        <v>156</v>
      </c>
      <c r="F167" s="26" t="s">
        <v>54</v>
      </c>
      <c r="G167" s="26">
        <v>16</v>
      </c>
    </row>
    <row r="168" spans="2:14" x14ac:dyDescent="0.25">
      <c r="B168">
        <v>1</v>
      </c>
      <c r="C168">
        <v>1</v>
      </c>
      <c r="D168">
        <v>203.4</v>
      </c>
    </row>
    <row r="169" spans="2:14" ht="15.75" thickBot="1" x14ac:dyDescent="0.3">
      <c r="B169">
        <v>1</v>
      </c>
      <c r="C169">
        <v>-1</v>
      </c>
      <c r="D169">
        <v>159.4</v>
      </c>
      <c r="F169" t="s">
        <v>55</v>
      </c>
    </row>
    <row r="170" spans="2:14" x14ac:dyDescent="0.25">
      <c r="B170">
        <v>1</v>
      </c>
      <c r="C170">
        <v>-1</v>
      </c>
      <c r="D170">
        <v>152.80000000000001</v>
      </c>
      <c r="F170" s="30"/>
      <c r="G170" s="30" t="s">
        <v>60</v>
      </c>
      <c r="H170" s="30" t="s">
        <v>61</v>
      </c>
      <c r="I170" s="30" t="s">
        <v>62</v>
      </c>
      <c r="J170" s="30" t="s">
        <v>63</v>
      </c>
      <c r="K170" s="30" t="s">
        <v>64</v>
      </c>
    </row>
    <row r="171" spans="2:14" x14ac:dyDescent="0.25">
      <c r="B171">
        <v>1</v>
      </c>
      <c r="C171">
        <v>-1</v>
      </c>
      <c r="D171">
        <v>90</v>
      </c>
      <c r="F171" t="s">
        <v>56</v>
      </c>
      <c r="G171">
        <v>1</v>
      </c>
      <c r="H171">
        <v>33920.430624999994</v>
      </c>
      <c r="I171">
        <v>33920.430624999994</v>
      </c>
      <c r="J171">
        <v>37.471974149179566</v>
      </c>
      <c r="K171">
        <v>2.6441776434462764E-5</v>
      </c>
    </row>
    <row r="172" spans="2:14" x14ac:dyDescent="0.25">
      <c r="B172">
        <v>1</v>
      </c>
      <c r="C172">
        <v>-1</v>
      </c>
      <c r="D172">
        <v>82.3</v>
      </c>
      <c r="F172" t="s">
        <v>57</v>
      </c>
      <c r="G172">
        <v>14</v>
      </c>
      <c r="H172">
        <v>12673.098750000001</v>
      </c>
      <c r="I172">
        <v>905.22133928571441</v>
      </c>
    </row>
    <row r="173" spans="2:14" ht="15.75" thickBot="1" x14ac:dyDescent="0.3">
      <c r="B173">
        <v>1</v>
      </c>
      <c r="C173">
        <v>-1</v>
      </c>
      <c r="D173">
        <v>68.3</v>
      </c>
      <c r="F173" s="26" t="s">
        <v>58</v>
      </c>
      <c r="G173" s="26">
        <v>15</v>
      </c>
      <c r="H173" s="26">
        <v>46593.529374999998</v>
      </c>
      <c r="I173" s="26"/>
      <c r="J173" s="26"/>
      <c r="K173" s="26"/>
    </row>
    <row r="174" spans="2:14" ht="15.75" thickBot="1" x14ac:dyDescent="0.3">
      <c r="B174">
        <v>1</v>
      </c>
      <c r="C174">
        <v>-1</v>
      </c>
      <c r="D174">
        <v>101.9</v>
      </c>
    </row>
    <row r="175" spans="2:14" x14ac:dyDescent="0.25">
      <c r="B175">
        <v>1</v>
      </c>
      <c r="C175">
        <v>-1</v>
      </c>
      <c r="D175">
        <v>103.8</v>
      </c>
      <c r="F175" s="30"/>
      <c r="G175" s="30" t="s">
        <v>65</v>
      </c>
      <c r="H175" s="30" t="s">
        <v>53</v>
      </c>
      <c r="I175" s="30" t="s">
        <v>66</v>
      </c>
      <c r="J175" s="30" t="s">
        <v>67</v>
      </c>
      <c r="K175" s="30" t="s">
        <v>68</v>
      </c>
      <c r="L175" s="30" t="s">
        <v>69</v>
      </c>
      <c r="M175" s="30" t="s">
        <v>70</v>
      </c>
      <c r="N175" s="30" t="s">
        <v>71</v>
      </c>
    </row>
    <row r="176" spans="2:14" x14ac:dyDescent="0.25">
      <c r="B176">
        <v>1</v>
      </c>
      <c r="C176">
        <v>-1</v>
      </c>
      <c r="D176">
        <v>84.4</v>
      </c>
      <c r="F176" t="s">
        <v>59</v>
      </c>
      <c r="G176">
        <v>151.40625000000003</v>
      </c>
      <c r="H176">
        <v>7.5217241178706598</v>
      </c>
      <c r="I176">
        <v>20.129194799936631</v>
      </c>
      <c r="J176" s="1">
        <v>9.8543932000748629E-12</v>
      </c>
      <c r="K176">
        <v>135.27375624180075</v>
      </c>
      <c r="L176">
        <v>167.5387437581993</v>
      </c>
      <c r="M176">
        <v>135.27375624180075</v>
      </c>
      <c r="N176">
        <v>167.5387437581993</v>
      </c>
    </row>
    <row r="177" spans="4:14" ht="15.75" thickBot="1" x14ac:dyDescent="0.3">
      <c r="F177" s="26" t="s">
        <v>36</v>
      </c>
      <c r="G177" s="26">
        <v>46.043750000000017</v>
      </c>
      <c r="H177" s="26">
        <v>7.5217241178706598</v>
      </c>
      <c r="I177" s="26">
        <v>6.1214356281169531</v>
      </c>
      <c r="J177" s="35">
        <v>2.644177643446272E-5</v>
      </c>
      <c r="K177" s="26">
        <v>29.911256241800736</v>
      </c>
      <c r="L177" s="26">
        <v>62.176243758199298</v>
      </c>
      <c r="M177" s="26">
        <v>29.911256241800736</v>
      </c>
      <c r="N177" s="26">
        <v>62.176243758199298</v>
      </c>
    </row>
    <row r="180" spans="4:14" x14ac:dyDescent="0.25">
      <c r="D180" s="46" t="s">
        <v>80</v>
      </c>
      <c r="E180" s="46"/>
      <c r="F180" s="46"/>
      <c r="G180" s="46"/>
      <c r="H180" s="46"/>
      <c r="I180" s="46"/>
      <c r="J180" s="46"/>
      <c r="K180" s="46"/>
      <c r="L180" s="46"/>
      <c r="M180" s="46"/>
      <c r="N180" s="46"/>
    </row>
    <row r="186" spans="4:14" x14ac:dyDescent="0.25">
      <c r="G186" s="46"/>
      <c r="H186" s="46"/>
      <c r="I186" s="46"/>
      <c r="J186" s="46"/>
    </row>
    <row r="187" spans="4:14" x14ac:dyDescent="0.25">
      <c r="G187" s="46"/>
      <c r="H187" s="46"/>
      <c r="I187" s="46"/>
      <c r="J187" s="46"/>
    </row>
    <row r="194" spans="2:14" x14ac:dyDescent="0.25">
      <c r="B194" t="str">
        <f t="shared" ref="B194:C195" si="4">Q32</f>
        <v>b0=</v>
      </c>
      <c r="C194">
        <f t="shared" si="4"/>
        <v>151.40625000000003</v>
      </c>
      <c r="F194" s="46"/>
      <c r="G194" s="46"/>
      <c r="H194" s="46"/>
      <c r="I194" s="46"/>
      <c r="J194" s="46"/>
      <c r="K194" s="46"/>
      <c r="L194" s="46"/>
      <c r="M194" s="46"/>
      <c r="N194" s="46"/>
    </row>
    <row r="195" spans="2:14" x14ac:dyDescent="0.25">
      <c r="B195" t="str">
        <f t="shared" si="4"/>
        <v>b1=</v>
      </c>
      <c r="C195">
        <f t="shared" si="4"/>
        <v>46.043750000000003</v>
      </c>
      <c r="F195" s="46"/>
      <c r="G195" s="46"/>
      <c r="H195" s="46"/>
      <c r="I195" s="46"/>
      <c r="J195" s="46"/>
      <c r="K195" s="46"/>
      <c r="L195" s="46"/>
      <c r="M195" s="46"/>
      <c r="N195" s="46"/>
    </row>
    <row r="196" spans="2:14" x14ac:dyDescent="0.25">
      <c r="F196" s="46"/>
      <c r="G196" s="46"/>
      <c r="H196" s="46"/>
      <c r="I196" s="46"/>
      <c r="J196" s="46"/>
      <c r="K196" s="46"/>
      <c r="L196" s="46"/>
      <c r="M196" s="46"/>
      <c r="N196" s="46"/>
    </row>
    <row r="197" spans="2:14" x14ac:dyDescent="0.25">
      <c r="F197" s="46"/>
      <c r="G197" s="46"/>
      <c r="H197" s="46"/>
      <c r="I197" s="46"/>
      <c r="J197" s="46"/>
      <c r="K197" s="46"/>
      <c r="L197" s="46"/>
      <c r="M197" s="46"/>
      <c r="N197" s="46"/>
    </row>
    <row r="199" spans="2:14" x14ac:dyDescent="0.25">
      <c r="F199" t="s">
        <v>81</v>
      </c>
      <c r="G199">
        <f>C194</f>
        <v>151.40625000000003</v>
      </c>
      <c r="H199" t="s">
        <v>82</v>
      </c>
      <c r="I199">
        <f>C195</f>
        <v>46.043750000000003</v>
      </c>
      <c r="J199" t="s">
        <v>83</v>
      </c>
      <c r="K199" t="s">
        <v>84</v>
      </c>
    </row>
    <row r="200" spans="2:14" x14ac:dyDescent="0.25">
      <c r="F200" t="s">
        <v>81</v>
      </c>
      <c r="G200">
        <v>151.40625000000003</v>
      </c>
      <c r="H200" t="s">
        <v>82</v>
      </c>
      <c r="I200">
        <f>I199/5</f>
        <v>9.2087500000000002</v>
      </c>
      <c r="J200" t="s">
        <v>83</v>
      </c>
      <c r="K200" t="s">
        <v>85</v>
      </c>
    </row>
    <row r="201" spans="2:14" x14ac:dyDescent="0.25">
      <c r="F201" t="s">
        <v>81</v>
      </c>
      <c r="G201">
        <v>151.40625000000003</v>
      </c>
      <c r="H201" t="s">
        <v>82</v>
      </c>
      <c r="I201" t="s">
        <v>86</v>
      </c>
      <c r="J201" t="s">
        <v>87</v>
      </c>
      <c r="K201">
        <f>I200*94.99</f>
        <v>874.73916250000002</v>
      </c>
    </row>
    <row r="202" spans="2:14" x14ac:dyDescent="0.25">
      <c r="F202" t="s">
        <v>81</v>
      </c>
      <c r="G202">
        <f>G201-K201</f>
        <v>-723.33291250000002</v>
      </c>
      <c r="H202" t="s">
        <v>82</v>
      </c>
      <c r="I202" t="s">
        <v>86</v>
      </c>
    </row>
    <row r="204" spans="2:14" x14ac:dyDescent="0.25">
      <c r="F204" s="46"/>
      <c r="G204" s="46"/>
      <c r="H204" s="46"/>
      <c r="I204" s="46"/>
    </row>
    <row r="205" spans="2:14" x14ac:dyDescent="0.25">
      <c r="F205" s="46"/>
      <c r="G205" s="46"/>
      <c r="H205" s="46"/>
      <c r="I205" s="46"/>
    </row>
  </sheetData>
  <mergeCells count="7">
    <mergeCell ref="D180:N180"/>
    <mergeCell ref="G186:J187"/>
    <mergeCell ref="F204:I205"/>
    <mergeCell ref="O62:R62"/>
    <mergeCell ref="K62:M62"/>
    <mergeCell ref="B65:K65"/>
    <mergeCell ref="F194:N19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0"/>
  <sheetViews>
    <sheetView workbookViewId="0">
      <selection activeCell="K22" sqref="K22"/>
    </sheetView>
  </sheetViews>
  <sheetFormatPr defaultRowHeight="15" x14ac:dyDescent="0.25"/>
  <cols>
    <col min="2" max="2" width="18.140625" customWidth="1"/>
    <col min="3" max="3" width="11.140625" customWidth="1"/>
  </cols>
  <sheetData>
    <row r="2" spans="2:10" x14ac:dyDescent="0.25">
      <c r="B2" t="str">
        <f>'MNŠ,hierarch.m.+rovnice'!F162</f>
        <v>Regression Statistics</v>
      </c>
    </row>
    <row r="3" spans="2:10" x14ac:dyDescent="0.25">
      <c r="B3" t="str">
        <f>'MNŠ,hierarch.m.+rovnice'!F163</f>
        <v>Multiple R</v>
      </c>
      <c r="C3">
        <f>'MNŠ,hierarch.m.+rovnice'!G163</f>
        <v>0.85323345208900436</v>
      </c>
    </row>
    <row r="4" spans="2:10" x14ac:dyDescent="0.25">
      <c r="B4" s="1" t="str">
        <f>'MNŠ,hierarch.m.+rovnice'!F164</f>
        <v>R Square</v>
      </c>
      <c r="C4" s="1">
        <f>'MNŠ,hierarch.m.+rovnice'!G164</f>
        <v>0.72800732376371935</v>
      </c>
      <c r="D4" t="s">
        <v>88</v>
      </c>
    </row>
    <row r="5" spans="2:10" x14ac:dyDescent="0.25">
      <c r="B5" t="str">
        <f>'MNŠ,hierarch.m.+rovnice'!F165</f>
        <v>Adjusted R Square</v>
      </c>
      <c r="C5">
        <f>'MNŠ,hierarch.m.+rovnice'!G165</f>
        <v>0.70857927546112787</v>
      </c>
    </row>
    <row r="6" spans="2:10" x14ac:dyDescent="0.25">
      <c r="B6" s="29" t="str">
        <f>'MNŠ,hierarch.m.+rovnice'!F166</f>
        <v>Standard Error</v>
      </c>
      <c r="C6" s="29">
        <f>'MNŠ,hierarch.m.+rovnice'!G166</f>
        <v>30.086896471482639</v>
      </c>
    </row>
    <row r="7" spans="2:10" x14ac:dyDescent="0.25">
      <c r="B7" t="str">
        <f>'MNŠ,hierarch.m.+rovnice'!F167</f>
        <v>Observations</v>
      </c>
      <c r="C7">
        <f>'MNŠ,hierarch.m.+rovnice'!G167</f>
        <v>16</v>
      </c>
    </row>
    <row r="12" spans="2:10" x14ac:dyDescent="0.25">
      <c r="C12" t="s">
        <v>89</v>
      </c>
    </row>
    <row r="13" spans="2:10" x14ac:dyDescent="0.25">
      <c r="C13" s="49" t="s">
        <v>90</v>
      </c>
      <c r="D13" s="49"/>
      <c r="E13" s="49"/>
      <c r="F13" s="49"/>
      <c r="G13" s="49"/>
      <c r="H13" s="49"/>
      <c r="I13" s="49"/>
      <c r="J13" s="49"/>
    </row>
    <row r="14" spans="2:10" x14ac:dyDescent="0.25">
      <c r="C14" s="49"/>
      <c r="D14" s="49"/>
      <c r="E14" s="49"/>
      <c r="F14" s="49"/>
      <c r="G14" s="49"/>
      <c r="H14" s="49"/>
      <c r="I14" s="49"/>
      <c r="J14" s="49"/>
    </row>
    <row r="15" spans="2:10" x14ac:dyDescent="0.25">
      <c r="C15" s="49"/>
      <c r="D15" s="49"/>
      <c r="E15" s="49"/>
      <c r="F15" s="49"/>
      <c r="G15" s="49"/>
      <c r="H15" s="49"/>
      <c r="I15" s="49"/>
      <c r="J15" s="49"/>
    </row>
    <row r="16" spans="2:10" x14ac:dyDescent="0.25">
      <c r="C16" s="49"/>
      <c r="D16" s="49"/>
      <c r="E16" s="49"/>
      <c r="F16" s="49"/>
      <c r="G16" s="49"/>
      <c r="H16" s="49"/>
      <c r="I16" s="49"/>
      <c r="J16" s="49"/>
    </row>
    <row r="17" spans="2:10" x14ac:dyDescent="0.25">
      <c r="C17" s="49"/>
      <c r="D17" s="49"/>
      <c r="E17" s="49"/>
      <c r="F17" s="49"/>
      <c r="G17" s="49"/>
      <c r="H17" s="49"/>
      <c r="I17" s="49"/>
      <c r="J17" s="49"/>
    </row>
    <row r="20" spans="2:10" x14ac:dyDescent="0.25">
      <c r="B20" s="29" t="str">
        <f t="shared" ref="B20:C20" si="0">B6</f>
        <v>Standard Error</v>
      </c>
      <c r="C20" s="29">
        <f t="shared" si="0"/>
        <v>30.086896471482639</v>
      </c>
      <c r="D20" t="s">
        <v>91</v>
      </c>
    </row>
  </sheetData>
  <mergeCells count="1">
    <mergeCell ref="C13:J1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7"/>
  <sheetViews>
    <sheetView zoomScale="85" zoomScaleNormal="85" workbookViewId="0">
      <selection activeCell="U22" sqref="U22"/>
    </sheetView>
  </sheetViews>
  <sheetFormatPr defaultRowHeight="15" x14ac:dyDescent="0.25"/>
  <cols>
    <col min="2" max="2" width="12.140625" customWidth="1"/>
    <col min="7" max="7" width="11" customWidth="1"/>
  </cols>
  <sheetData>
    <row r="1" spans="1:23" ht="87" customHeight="1" x14ac:dyDescent="0.25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</row>
    <row r="3" spans="1:23" x14ac:dyDescent="0.25">
      <c r="B3" t="str">
        <f>'MNŠ,hierarch.m.+rovnice'!F169</f>
        <v>ANOVA</v>
      </c>
    </row>
    <row r="4" spans="1:23" x14ac:dyDescent="0.25">
      <c r="C4" t="str">
        <f>'MNŠ,hierarch.m.+rovnice'!G170</f>
        <v>df</v>
      </c>
      <c r="D4" t="str">
        <f>'MNŠ,hierarch.m.+rovnice'!H170</f>
        <v>SS</v>
      </c>
      <c r="E4" t="str">
        <f>'MNŠ,hierarch.m.+rovnice'!I170</f>
        <v>MS</v>
      </c>
      <c r="F4" t="str">
        <f>'MNŠ,hierarch.m.+rovnice'!J170</f>
        <v>F</v>
      </c>
      <c r="G4" t="str">
        <f>'MNŠ,hierarch.m.+rovnice'!K170</f>
        <v>Significance F</v>
      </c>
    </row>
    <row r="5" spans="1:23" x14ac:dyDescent="0.25">
      <c r="B5" t="str">
        <f>'MNŠ,hierarch.m.+rovnice'!F171</f>
        <v>Regression</v>
      </c>
      <c r="C5">
        <f>'MNŠ,hierarch.m.+rovnice'!G171</f>
        <v>1</v>
      </c>
      <c r="D5">
        <f>'MNŠ,hierarch.m.+rovnice'!H171</f>
        <v>33920.430624999994</v>
      </c>
      <c r="E5">
        <f>'MNŠ,hierarch.m.+rovnice'!I171</f>
        <v>33920.430624999994</v>
      </c>
      <c r="F5">
        <f>'MNŠ,hierarch.m.+rovnice'!J171</f>
        <v>37.471974149179566</v>
      </c>
      <c r="G5">
        <f>'MNŠ,hierarch.m.+rovnice'!K171</f>
        <v>2.6441776434462764E-5</v>
      </c>
    </row>
    <row r="6" spans="1:23" x14ac:dyDescent="0.25">
      <c r="B6" t="str">
        <f>'MNŠ,hierarch.m.+rovnice'!F172</f>
        <v>Residual</v>
      </c>
      <c r="C6">
        <f>'MNŠ,hierarch.m.+rovnice'!G172</f>
        <v>14</v>
      </c>
      <c r="D6">
        <f>'MNŠ,hierarch.m.+rovnice'!H172</f>
        <v>12673.098750000001</v>
      </c>
      <c r="E6">
        <f>'MNŠ,hierarch.m.+rovnice'!I172</f>
        <v>905.22133928571441</v>
      </c>
      <c r="F6">
        <f>'MNŠ,hierarch.m.+rovnice'!J172</f>
        <v>0</v>
      </c>
      <c r="G6">
        <f>'MNŠ,hierarch.m.+rovnice'!K172</f>
        <v>0</v>
      </c>
    </row>
    <row r="7" spans="1:23" x14ac:dyDescent="0.25">
      <c r="B7" t="str">
        <f>'MNŠ,hierarch.m.+rovnice'!F173</f>
        <v>Total</v>
      </c>
      <c r="C7">
        <f>'MNŠ,hierarch.m.+rovnice'!G173</f>
        <v>15</v>
      </c>
      <c r="D7">
        <f>'MNŠ,hierarch.m.+rovnice'!H173</f>
        <v>46593.529374999998</v>
      </c>
      <c r="E7">
        <f>'MNŠ,hierarch.m.+rovnice'!I173</f>
        <v>0</v>
      </c>
      <c r="F7">
        <f>'MNŠ,hierarch.m.+rovnice'!J173</f>
        <v>0</v>
      </c>
      <c r="G7">
        <f>'MNŠ,hierarch.m.+rovnice'!K173</f>
        <v>0</v>
      </c>
    </row>
    <row r="9" spans="1:23" x14ac:dyDescent="0.25">
      <c r="B9" t="s">
        <v>92</v>
      </c>
    </row>
    <row r="10" spans="1:23" x14ac:dyDescent="0.25">
      <c r="B10" t="s">
        <v>93</v>
      </c>
      <c r="C10">
        <f>_xlfn.F.INV(0.95,C5,C6)</f>
        <v>4.60010993666942</v>
      </c>
    </row>
    <row r="11" spans="1:23" ht="63.6" customHeight="1" x14ac:dyDescent="0.25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</row>
    <row r="12" spans="1:23" x14ac:dyDescent="0.25">
      <c r="B12" t="s">
        <v>94</v>
      </c>
    </row>
    <row r="13" spans="1:23" ht="52.9" customHeight="1" x14ac:dyDescent="0.25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</row>
    <row r="14" spans="1:23" x14ac:dyDescent="0.25">
      <c r="B14" t="s">
        <v>95</v>
      </c>
      <c r="S14" t="s">
        <v>185</v>
      </c>
    </row>
    <row r="15" spans="1:23" ht="190.9" customHeight="1" x14ac:dyDescent="0.25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</row>
    <row r="16" spans="1:23" ht="42" customHeight="1" x14ac:dyDescent="0.25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</row>
    <row r="18" spans="1:23" x14ac:dyDescent="0.25">
      <c r="B18" s="36" t="s">
        <v>96</v>
      </c>
    </row>
    <row r="19" spans="1:23" ht="48.6" customHeight="1" x14ac:dyDescent="0.25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</row>
    <row r="20" spans="1:23" x14ac:dyDescent="0.25">
      <c r="B20" t="str">
        <f t="shared" ref="B20:G24" si="0">B3</f>
        <v>ANOVA</v>
      </c>
    </row>
    <row r="21" spans="1:23" x14ac:dyDescent="0.25">
      <c r="C21" t="str">
        <f t="shared" si="0"/>
        <v>df</v>
      </c>
      <c r="D21" t="str">
        <f t="shared" si="0"/>
        <v>SS</v>
      </c>
      <c r="E21" t="str">
        <f t="shared" si="0"/>
        <v>MS</v>
      </c>
      <c r="F21" t="str">
        <f t="shared" si="0"/>
        <v>F</v>
      </c>
      <c r="G21" t="str">
        <f t="shared" si="0"/>
        <v>Significance F</v>
      </c>
    </row>
    <row r="22" spans="1:23" x14ac:dyDescent="0.25">
      <c r="B22" t="str">
        <f t="shared" si="0"/>
        <v>Regression</v>
      </c>
      <c r="C22">
        <f t="shared" si="0"/>
        <v>1</v>
      </c>
      <c r="D22">
        <f t="shared" si="0"/>
        <v>33920.430624999994</v>
      </c>
      <c r="E22">
        <f t="shared" si="0"/>
        <v>33920.430624999994</v>
      </c>
      <c r="F22">
        <f t="shared" si="0"/>
        <v>37.471974149179566</v>
      </c>
      <c r="G22">
        <f t="shared" si="0"/>
        <v>2.6441776434462764E-5</v>
      </c>
    </row>
    <row r="23" spans="1:23" x14ac:dyDescent="0.25">
      <c r="B23" t="str">
        <f t="shared" si="0"/>
        <v>Residual</v>
      </c>
      <c r="C23">
        <f t="shared" si="0"/>
        <v>14</v>
      </c>
      <c r="D23">
        <f t="shared" si="0"/>
        <v>12673.098750000001</v>
      </c>
      <c r="E23">
        <f t="shared" si="0"/>
        <v>905.22133928571441</v>
      </c>
      <c r="F23">
        <f t="shared" si="0"/>
        <v>0</v>
      </c>
      <c r="G23">
        <f t="shared" si="0"/>
        <v>0</v>
      </c>
    </row>
    <row r="24" spans="1:23" x14ac:dyDescent="0.25">
      <c r="B24" t="str">
        <f t="shared" si="0"/>
        <v>Total</v>
      </c>
      <c r="C24">
        <f t="shared" si="0"/>
        <v>15</v>
      </c>
      <c r="D24">
        <f t="shared" si="0"/>
        <v>46593.529374999998</v>
      </c>
      <c r="E24">
        <f t="shared" si="0"/>
        <v>0</v>
      </c>
      <c r="F24">
        <f t="shared" si="0"/>
        <v>0</v>
      </c>
      <c r="G24">
        <f t="shared" si="0"/>
        <v>0</v>
      </c>
    </row>
    <row r="25" spans="1:23" ht="58.15" customHeight="1" x14ac:dyDescent="0.25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</row>
    <row r="26" spans="1:23" x14ac:dyDescent="0.25">
      <c r="B26" t="s">
        <v>97</v>
      </c>
      <c r="C26" t="str">
        <f>'C-plot'!K2</f>
        <v>t1</v>
      </c>
      <c r="D26" t="str">
        <f>'C-plot'!L2</f>
        <v>t2</v>
      </c>
      <c r="E26" t="str">
        <f>'C-plot'!M2</f>
        <v>t3</v>
      </c>
      <c r="F26" t="str">
        <f>'C-plot'!N2</f>
        <v>Y</v>
      </c>
      <c r="G26" t="str">
        <f>'C-plot'!O2</f>
        <v>Ȳ</v>
      </c>
      <c r="H26" t="s">
        <v>98</v>
      </c>
    </row>
    <row r="27" spans="1:23" x14ac:dyDescent="0.25">
      <c r="C27">
        <f>'C-plot'!K3</f>
        <v>1</v>
      </c>
      <c r="D27">
        <f>'C-plot'!L3</f>
        <v>-1</v>
      </c>
      <c r="E27">
        <f>'C-plot'!M3</f>
        <v>-1</v>
      </c>
      <c r="F27">
        <f>'C-plot'!N3</f>
        <v>156</v>
      </c>
      <c r="G27" s="45">
        <f>'C-plot'!O3</f>
        <v>179.7</v>
      </c>
      <c r="H27" s="45">
        <f>DEVSQ(F27:F28)</f>
        <v>1123.3800000000003</v>
      </c>
    </row>
    <row r="28" spans="1:23" x14ac:dyDescent="0.25">
      <c r="C28">
        <f>'C-plot'!K4</f>
        <v>1</v>
      </c>
      <c r="D28">
        <f>'C-plot'!L4</f>
        <v>-1</v>
      </c>
      <c r="E28">
        <f>'C-plot'!M4</f>
        <v>-1</v>
      </c>
      <c r="F28">
        <f>'C-plot'!N4</f>
        <v>203.4</v>
      </c>
      <c r="G28" s="45"/>
      <c r="H28" s="45"/>
    </row>
    <row r="29" spans="1:23" x14ac:dyDescent="0.25">
      <c r="C29">
        <f>'C-plot'!K5</f>
        <v>1</v>
      </c>
      <c r="D29">
        <f>'C-plot'!L5</f>
        <v>-1</v>
      </c>
      <c r="E29">
        <f>'C-plot'!M5</f>
        <v>1</v>
      </c>
      <c r="F29">
        <f>'C-plot'!N5</f>
        <v>200.6</v>
      </c>
      <c r="G29" s="45">
        <f>'C-plot'!O5</f>
        <v>209.8</v>
      </c>
      <c r="H29" s="45">
        <f t="shared" ref="H29" si="1">DEVSQ(F29:F30)</f>
        <v>169.28000000000009</v>
      </c>
    </row>
    <row r="30" spans="1:23" x14ac:dyDescent="0.25">
      <c r="C30">
        <f>'C-plot'!K6</f>
        <v>1</v>
      </c>
      <c r="D30">
        <f>'C-plot'!L6</f>
        <v>-1</v>
      </c>
      <c r="E30">
        <f>'C-plot'!M6</f>
        <v>1</v>
      </c>
      <c r="F30">
        <f>'C-plot'!N6</f>
        <v>219</v>
      </c>
      <c r="G30" s="45"/>
      <c r="H30" s="45"/>
    </row>
    <row r="31" spans="1:23" x14ac:dyDescent="0.25">
      <c r="C31">
        <f>'C-plot'!K7</f>
        <v>1</v>
      </c>
      <c r="D31">
        <f>'C-plot'!L7</f>
        <v>1</v>
      </c>
      <c r="E31">
        <f>'C-plot'!M7</f>
        <v>-1</v>
      </c>
      <c r="F31">
        <f>'C-plot'!N7</f>
        <v>165.5</v>
      </c>
      <c r="G31" s="45">
        <f>'C-plot'!O7</f>
        <v>190.15</v>
      </c>
      <c r="H31" s="45">
        <f t="shared" ref="H31" si="2">DEVSQ(F31:F32)</f>
        <v>1215.2450000000006</v>
      </c>
    </row>
    <row r="32" spans="1:23" x14ac:dyDescent="0.25">
      <c r="C32">
        <f>'C-plot'!K8</f>
        <v>1</v>
      </c>
      <c r="D32">
        <f>'C-plot'!L8</f>
        <v>1</v>
      </c>
      <c r="E32">
        <f>'C-plot'!M8</f>
        <v>-1</v>
      </c>
      <c r="F32">
        <f>'C-plot'!N8</f>
        <v>214.8</v>
      </c>
      <c r="G32" s="45"/>
      <c r="H32" s="45"/>
    </row>
    <row r="33" spans="1:23" x14ac:dyDescent="0.25">
      <c r="C33">
        <f>'C-plot'!K9</f>
        <v>1</v>
      </c>
      <c r="D33">
        <f>'C-plot'!L9</f>
        <v>1</v>
      </c>
      <c r="E33">
        <f>'C-plot'!M9</f>
        <v>1</v>
      </c>
      <c r="F33">
        <f>'C-plot'!N9</f>
        <v>232.9</v>
      </c>
      <c r="G33" s="45">
        <f>'C-plot'!O9</f>
        <v>210.15</v>
      </c>
      <c r="H33" s="45">
        <f t="shared" ref="H33" si="3">DEVSQ(F33:F34)</f>
        <v>1035.125</v>
      </c>
    </row>
    <row r="34" spans="1:23" x14ac:dyDescent="0.25">
      <c r="C34">
        <f>'C-plot'!K10</f>
        <v>1</v>
      </c>
      <c r="D34">
        <f>'C-plot'!L10</f>
        <v>1</v>
      </c>
      <c r="E34">
        <f>'C-plot'!M10</f>
        <v>1</v>
      </c>
      <c r="F34">
        <f>'C-plot'!N10</f>
        <v>187.4</v>
      </c>
      <c r="G34" s="45">
        <f>'C-plot'!O10</f>
        <v>0</v>
      </c>
      <c r="H34" s="45"/>
    </row>
    <row r="35" spans="1:23" x14ac:dyDescent="0.25">
      <c r="C35">
        <f>'C-plot'!K11</f>
        <v>-1</v>
      </c>
      <c r="D35">
        <f>'C-plot'!L11</f>
        <v>-1</v>
      </c>
      <c r="E35">
        <f>'C-plot'!M11</f>
        <v>-1</v>
      </c>
      <c r="F35">
        <f>'C-plot'!N11</f>
        <v>103.8</v>
      </c>
      <c r="G35" s="45">
        <f>'C-plot'!O11</f>
        <v>94.1</v>
      </c>
      <c r="H35" s="45">
        <f t="shared" ref="H35" si="4">DEVSQ(F35:F36)</f>
        <v>188.17999999999984</v>
      </c>
    </row>
    <row r="36" spans="1:23" x14ac:dyDescent="0.25">
      <c r="C36">
        <f>'C-plot'!K12</f>
        <v>-1</v>
      </c>
      <c r="D36">
        <f>'C-plot'!L12</f>
        <v>-1</v>
      </c>
      <c r="E36">
        <f>'C-plot'!M12</f>
        <v>-1</v>
      </c>
      <c r="F36">
        <f>'C-plot'!N12</f>
        <v>84.4</v>
      </c>
      <c r="G36" s="45"/>
      <c r="H36" s="45"/>
    </row>
    <row r="37" spans="1:23" x14ac:dyDescent="0.25">
      <c r="C37">
        <f>'C-plot'!K13</f>
        <v>-1</v>
      </c>
      <c r="D37">
        <f>'C-plot'!L13</f>
        <v>-1</v>
      </c>
      <c r="E37">
        <f>'C-plot'!M13</f>
        <v>1</v>
      </c>
      <c r="F37">
        <f>'C-plot'!N13</f>
        <v>68.3</v>
      </c>
      <c r="G37" s="45">
        <f>'C-plot'!O13</f>
        <v>85.1</v>
      </c>
      <c r="H37" s="45">
        <f t="shared" ref="H37" si="5">DEVSQ(F37:F38)</f>
        <v>564.48000000000025</v>
      </c>
    </row>
    <row r="38" spans="1:23" x14ac:dyDescent="0.25">
      <c r="C38">
        <f>'C-plot'!K14</f>
        <v>-1</v>
      </c>
      <c r="D38">
        <f>'C-plot'!L14</f>
        <v>-1</v>
      </c>
      <c r="E38">
        <f>'C-plot'!M14</f>
        <v>1</v>
      </c>
      <c r="F38">
        <f>'C-plot'!N14</f>
        <v>101.9</v>
      </c>
      <c r="G38" s="45"/>
      <c r="H38" s="45"/>
    </row>
    <row r="39" spans="1:23" x14ac:dyDescent="0.25">
      <c r="C39">
        <f>'C-plot'!K15</f>
        <v>-1</v>
      </c>
      <c r="D39">
        <f>'C-plot'!L15</f>
        <v>1</v>
      </c>
      <c r="E39">
        <f>'C-plot'!M15</f>
        <v>-1</v>
      </c>
      <c r="F39">
        <f>'C-plot'!N15</f>
        <v>90</v>
      </c>
      <c r="G39" s="45">
        <f>'C-plot'!O15</f>
        <v>86.15</v>
      </c>
      <c r="H39" s="45">
        <f t="shared" ref="H39" si="6">DEVSQ(F39:F40)</f>
        <v>29.645000000000021</v>
      </c>
    </row>
    <row r="40" spans="1:23" x14ac:dyDescent="0.25">
      <c r="C40">
        <f>'C-plot'!K16</f>
        <v>-1</v>
      </c>
      <c r="D40">
        <f>'C-plot'!L16</f>
        <v>1</v>
      </c>
      <c r="E40">
        <f>'C-plot'!M16</f>
        <v>-1</v>
      </c>
      <c r="F40">
        <f>'C-plot'!N16</f>
        <v>82.3</v>
      </c>
      <c r="G40" s="45"/>
      <c r="H40" s="45"/>
    </row>
    <row r="41" spans="1:23" x14ac:dyDescent="0.25">
      <c r="C41">
        <f>'C-plot'!K17</f>
        <v>-1</v>
      </c>
      <c r="D41">
        <f>'C-plot'!L17</f>
        <v>1</v>
      </c>
      <c r="E41">
        <f>'C-plot'!M17</f>
        <v>1</v>
      </c>
      <c r="F41">
        <f>'C-plot'!N17</f>
        <v>159.4</v>
      </c>
      <c r="G41" s="45">
        <f>'C-plot'!O17</f>
        <v>156.10000000000002</v>
      </c>
      <c r="H41" s="45">
        <f t="shared" ref="H41" si="7">DEVSQ(F41:F42)</f>
        <v>21.779999999999962</v>
      </c>
    </row>
    <row r="42" spans="1:23" x14ac:dyDescent="0.25">
      <c r="C42">
        <f>'C-plot'!K18</f>
        <v>-1</v>
      </c>
      <c r="D42">
        <f>'C-plot'!L18</f>
        <v>1</v>
      </c>
      <c r="E42">
        <f>'C-plot'!M18</f>
        <v>1</v>
      </c>
      <c r="F42">
        <f>'C-plot'!N18</f>
        <v>152.80000000000001</v>
      </c>
      <c r="G42" s="45"/>
      <c r="H42" s="45"/>
    </row>
    <row r="43" spans="1:23" x14ac:dyDescent="0.25">
      <c r="H43">
        <f>SUM(H27:H42)</f>
        <v>4347.1150000000007</v>
      </c>
      <c r="I43" t="str">
        <f>"=SSPE"</f>
        <v>=SSPE</v>
      </c>
    </row>
    <row r="44" spans="1:23" x14ac:dyDescent="0.25">
      <c r="B44" t="s">
        <v>99</v>
      </c>
      <c r="C44" t="s">
        <v>101</v>
      </c>
      <c r="D44" t="s">
        <v>87</v>
      </c>
      <c r="E44" t="s">
        <v>97</v>
      </c>
    </row>
    <row r="45" spans="1:23" x14ac:dyDescent="0.25">
      <c r="C45">
        <f>D6</f>
        <v>12673.098750000001</v>
      </c>
      <c r="D45" t="s">
        <v>87</v>
      </c>
      <c r="E45">
        <f>H43</f>
        <v>4347.1150000000007</v>
      </c>
    </row>
    <row r="46" spans="1:23" x14ac:dyDescent="0.25">
      <c r="B46" t="s">
        <v>100</v>
      </c>
      <c r="C46">
        <f>C45-E45</f>
        <v>8325.9837499999994</v>
      </c>
    </row>
    <row r="47" spans="1:23" ht="73.900000000000006" customHeight="1" x14ac:dyDescent="0.25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</row>
    <row r="48" spans="1:23" x14ac:dyDescent="0.25">
      <c r="B48" t="s">
        <v>102</v>
      </c>
      <c r="C48">
        <v>8</v>
      </c>
    </row>
    <row r="49" spans="1:23" x14ac:dyDescent="0.25">
      <c r="B49" t="s">
        <v>103</v>
      </c>
      <c r="C49">
        <v>6</v>
      </c>
    </row>
    <row r="51" spans="1:23" x14ac:dyDescent="0.25">
      <c r="B51" t="s">
        <v>104</v>
      </c>
    </row>
    <row r="52" spans="1:23" x14ac:dyDescent="0.25">
      <c r="B52" t="s">
        <v>105</v>
      </c>
      <c r="C52">
        <f>H43/C48</f>
        <v>543.38937500000009</v>
      </c>
    </row>
    <row r="53" spans="1:23" x14ac:dyDescent="0.25">
      <c r="B53" t="s">
        <v>106</v>
      </c>
      <c r="C53">
        <f>C46/C49</f>
        <v>1387.6639583333333</v>
      </c>
    </row>
    <row r="54" spans="1:23" x14ac:dyDescent="0.25">
      <c r="B54" t="s">
        <v>107</v>
      </c>
      <c r="C54" s="1">
        <f>C53/C52</f>
        <v>2.5537193441320656</v>
      </c>
      <c r="D54" t="s">
        <v>108</v>
      </c>
    </row>
    <row r="55" spans="1:23" x14ac:dyDescent="0.25">
      <c r="B55" t="s">
        <v>109</v>
      </c>
      <c r="C55">
        <f>_xlfn.F.INV(0.95,C49,C48)</f>
        <v>3.5805803197614594</v>
      </c>
      <c r="D55" t="s">
        <v>110</v>
      </c>
    </row>
    <row r="56" spans="1:23" x14ac:dyDescent="0.25">
      <c r="B56" t="s">
        <v>111</v>
      </c>
      <c r="C56" s="1">
        <f>1-_xlfn.F.DIST(C54,C49,C48,1)</f>
        <v>0.1099819365361564</v>
      </c>
    </row>
    <row r="57" spans="1:23" ht="73.900000000000006" customHeight="1" x14ac:dyDescent="0.25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</row>
  </sheetData>
  <mergeCells count="25">
    <mergeCell ref="A47:W47"/>
    <mergeCell ref="A57:W57"/>
    <mergeCell ref="A16:W16"/>
    <mergeCell ref="G39:G40"/>
    <mergeCell ref="G41:G42"/>
    <mergeCell ref="H27:H28"/>
    <mergeCell ref="H29:H30"/>
    <mergeCell ref="H31:H32"/>
    <mergeCell ref="H33:H34"/>
    <mergeCell ref="H35:H36"/>
    <mergeCell ref="H37:H38"/>
    <mergeCell ref="H39:H40"/>
    <mergeCell ref="H41:H42"/>
    <mergeCell ref="G27:G28"/>
    <mergeCell ref="G29:G30"/>
    <mergeCell ref="G31:G32"/>
    <mergeCell ref="G33:G34"/>
    <mergeCell ref="G35:G36"/>
    <mergeCell ref="G37:G38"/>
    <mergeCell ref="A1:W1"/>
    <mergeCell ref="A11:W11"/>
    <mergeCell ref="A13:W13"/>
    <mergeCell ref="A15:W15"/>
    <mergeCell ref="A19:W19"/>
    <mergeCell ref="A25:W2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1"/>
  <sheetViews>
    <sheetView topLeftCell="B1" workbookViewId="0">
      <selection activeCell="O51" sqref="O51"/>
    </sheetView>
  </sheetViews>
  <sheetFormatPr defaultRowHeight="15" x14ac:dyDescent="0.25"/>
  <sheetData>
    <row r="1" spans="1:24" ht="61.15" customHeight="1" x14ac:dyDescent="0.25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</row>
    <row r="2" spans="1:24" x14ac:dyDescent="0.25">
      <c r="B2" s="37"/>
    </row>
    <row r="32" spans="2:25" ht="123" customHeight="1" x14ac:dyDescent="0.25"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</row>
    <row r="59" spans="3:12" x14ac:dyDescent="0.25">
      <c r="C59" s="50" t="s">
        <v>112</v>
      </c>
      <c r="D59" s="50"/>
      <c r="E59" s="50"/>
      <c r="F59" s="50"/>
      <c r="G59" s="50"/>
      <c r="H59" s="50"/>
      <c r="I59" s="50"/>
      <c r="J59" s="50"/>
      <c r="K59" s="50"/>
      <c r="L59" s="50"/>
    </row>
    <row r="60" spans="3:12" x14ac:dyDescent="0.25">
      <c r="C60" s="51" t="s">
        <v>113</v>
      </c>
      <c r="D60" s="51"/>
      <c r="E60" s="51"/>
      <c r="F60" s="51"/>
      <c r="G60" s="51"/>
      <c r="H60" s="51"/>
      <c r="I60" s="51"/>
      <c r="J60" s="51"/>
      <c r="K60" s="51"/>
      <c r="L60" s="51"/>
    </row>
    <row r="61" spans="3:12" x14ac:dyDescent="0.25">
      <c r="C61" s="39"/>
      <c r="D61" s="39"/>
      <c r="E61" s="39"/>
      <c r="F61" s="39"/>
      <c r="G61" s="39"/>
      <c r="H61" s="39"/>
      <c r="I61" s="39"/>
    </row>
  </sheetData>
  <mergeCells count="4">
    <mergeCell ref="A1:X1"/>
    <mergeCell ref="B32:Y32"/>
    <mergeCell ref="C59:L59"/>
    <mergeCell ref="C60:L6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8"/>
  <sheetViews>
    <sheetView zoomScaleNormal="100" workbookViewId="0">
      <selection activeCell="Q57" sqref="Q57"/>
    </sheetView>
  </sheetViews>
  <sheetFormatPr defaultRowHeight="15" x14ac:dyDescent="0.25"/>
  <cols>
    <col min="11" max="11" width="9.85546875" customWidth="1"/>
  </cols>
  <sheetData>
    <row r="1" spans="1:24" ht="137.44999999999999" customHeight="1" x14ac:dyDescent="0.25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</row>
    <row r="2" spans="1:24" x14ac:dyDescent="0.25">
      <c r="O2" t="s">
        <v>121</v>
      </c>
    </row>
    <row r="10" spans="1:24" x14ac:dyDescent="0.25">
      <c r="B10" t="s">
        <v>116</v>
      </c>
      <c r="C10">
        <v>2.04</v>
      </c>
    </row>
    <row r="11" spans="1:24" x14ac:dyDescent="0.25">
      <c r="B11" t="s">
        <v>114</v>
      </c>
      <c r="C11">
        <v>13</v>
      </c>
    </row>
    <row r="12" spans="1:24" x14ac:dyDescent="0.25">
      <c r="B12" t="s">
        <v>115</v>
      </c>
      <c r="C12">
        <f>_xlfn.T.INV(0.975,C11)</f>
        <v>2.1603686564627917</v>
      </c>
    </row>
    <row r="14" spans="1:24" x14ac:dyDescent="0.25">
      <c r="B14" s="46" t="s">
        <v>117</v>
      </c>
      <c r="C14" s="46"/>
      <c r="D14" s="46"/>
      <c r="E14" s="46"/>
      <c r="F14" s="46"/>
      <c r="G14" s="46"/>
    </row>
    <row r="16" spans="1:24" x14ac:dyDescent="0.25">
      <c r="B16" t="s">
        <v>118</v>
      </c>
    </row>
    <row r="17" spans="1:24" x14ac:dyDescent="0.25">
      <c r="B17" s="39" t="s">
        <v>119</v>
      </c>
    </row>
    <row r="19" spans="1:24" x14ac:dyDescent="0.25">
      <c r="B19" t="s">
        <v>120</v>
      </c>
    </row>
    <row r="20" spans="1:24" x14ac:dyDescent="0.25">
      <c r="B20" s="46" t="s">
        <v>117</v>
      </c>
      <c r="C20" s="46"/>
      <c r="D20" s="46"/>
      <c r="E20" s="46"/>
      <c r="F20" s="46"/>
      <c r="G20" s="46"/>
    </row>
    <row r="25" spans="1:24" x14ac:dyDescent="0.25">
      <c r="B25" s="46" t="s">
        <v>129</v>
      </c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</row>
    <row r="28" spans="1:24" ht="123.6" customHeight="1" x14ac:dyDescent="0.25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</row>
    <row r="31" spans="1:24" x14ac:dyDescent="0.25">
      <c r="K31" t="s">
        <v>122</v>
      </c>
      <c r="L31">
        <v>4.18</v>
      </c>
    </row>
    <row r="32" spans="1:24" x14ac:dyDescent="0.25">
      <c r="K32" t="s">
        <v>123</v>
      </c>
      <c r="L32">
        <v>6.2E-2</v>
      </c>
    </row>
    <row r="33" spans="11:14" x14ac:dyDescent="0.25">
      <c r="K33" t="s">
        <v>124</v>
      </c>
    </row>
    <row r="35" spans="11:14" x14ac:dyDescent="0.25">
      <c r="K35" t="s">
        <v>125</v>
      </c>
      <c r="L35">
        <f>1</f>
        <v>1</v>
      </c>
    </row>
    <row r="36" spans="11:14" x14ac:dyDescent="0.25">
      <c r="K36" t="s">
        <v>126</v>
      </c>
      <c r="L36">
        <v>13</v>
      </c>
    </row>
    <row r="37" spans="11:14" x14ac:dyDescent="0.25">
      <c r="K37" t="s">
        <v>127</v>
      </c>
      <c r="L37">
        <f>_xlfn.F.INV.RT(0.05,L35,L36)</f>
        <v>4.6671927318268525</v>
      </c>
    </row>
    <row r="38" spans="11:14" x14ac:dyDescent="0.25">
      <c r="K38" t="s">
        <v>124</v>
      </c>
    </row>
    <row r="47" spans="11:14" x14ac:dyDescent="0.25">
      <c r="N47" t="s">
        <v>128</v>
      </c>
    </row>
    <row r="49" spans="1:24" x14ac:dyDescent="0.25">
      <c r="B49" s="46" t="s">
        <v>130</v>
      </c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</row>
    <row r="50" spans="1:24" ht="151.15" customHeight="1" x14ac:dyDescent="0.25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</row>
    <row r="53" spans="1:24" x14ac:dyDescent="0.25">
      <c r="K53" t="s">
        <v>133</v>
      </c>
      <c r="L53">
        <v>-11.13</v>
      </c>
    </row>
    <row r="54" spans="1:24" x14ac:dyDescent="0.25">
      <c r="K54" t="s">
        <v>131</v>
      </c>
      <c r="L54">
        <v>-1.91</v>
      </c>
    </row>
    <row r="55" spans="1:24" x14ac:dyDescent="0.25">
      <c r="K55" t="s">
        <v>132</v>
      </c>
      <c r="L55">
        <v>9.2999999999999999E-2</v>
      </c>
    </row>
    <row r="58" spans="1:24" x14ac:dyDescent="0.25">
      <c r="K58" t="s">
        <v>134</v>
      </c>
    </row>
    <row r="59" spans="1:24" x14ac:dyDescent="0.25">
      <c r="K59" t="s">
        <v>135</v>
      </c>
    </row>
    <row r="62" spans="1:24" x14ac:dyDescent="0.25">
      <c r="K62" t="s">
        <v>136</v>
      </c>
    </row>
    <row r="63" spans="1:24" x14ac:dyDescent="0.25">
      <c r="K63" t="s">
        <v>137</v>
      </c>
    </row>
    <row r="71" spans="11:12" x14ac:dyDescent="0.25">
      <c r="K71" t="s">
        <v>138</v>
      </c>
      <c r="L71">
        <v>3.65</v>
      </c>
    </row>
    <row r="72" spans="11:12" x14ac:dyDescent="0.25">
      <c r="K72" t="s">
        <v>60</v>
      </c>
      <c r="L72">
        <v>8</v>
      </c>
    </row>
    <row r="73" spans="11:12" x14ac:dyDescent="0.25">
      <c r="K73" t="s">
        <v>115</v>
      </c>
      <c r="L73">
        <f>_xlfn.T.INV(0.975,L72)</f>
        <v>2.3060041352041662</v>
      </c>
    </row>
    <row r="75" spans="11:12" x14ac:dyDescent="0.25">
      <c r="K75" t="s">
        <v>139</v>
      </c>
    </row>
    <row r="76" spans="11:12" x14ac:dyDescent="0.25">
      <c r="K76" t="s">
        <v>140</v>
      </c>
    </row>
    <row r="77" spans="11:12" x14ac:dyDescent="0.25">
      <c r="K77" t="s">
        <v>141</v>
      </c>
      <c r="L77">
        <f>SQRT(L71)</f>
        <v>1.9104973174542801</v>
      </c>
    </row>
    <row r="86" spans="4:17" x14ac:dyDescent="0.25">
      <c r="M86" t="s">
        <v>142</v>
      </c>
    </row>
    <row r="88" spans="4:17" x14ac:dyDescent="0.25">
      <c r="D88" s="46" t="s">
        <v>143</v>
      </c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</row>
  </sheetData>
  <mergeCells count="8">
    <mergeCell ref="D88:Q88"/>
    <mergeCell ref="A1:X1"/>
    <mergeCell ref="A28:X28"/>
    <mergeCell ref="A50:X50"/>
    <mergeCell ref="B49:R49"/>
    <mergeCell ref="B25:N25"/>
    <mergeCell ref="B20:G20"/>
    <mergeCell ref="B14:G1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6:X103"/>
  <sheetViews>
    <sheetView workbookViewId="0">
      <selection activeCell="T107" sqref="T107"/>
    </sheetView>
  </sheetViews>
  <sheetFormatPr defaultRowHeight="15" x14ac:dyDescent="0.25"/>
  <cols>
    <col min="1" max="1" width="5.28515625" customWidth="1"/>
    <col min="2" max="2" width="10.5703125" customWidth="1"/>
  </cols>
  <sheetData>
    <row r="36" spans="1:24" ht="117.6" customHeight="1" x14ac:dyDescent="0.25">
      <c r="B36" s="38" t="s">
        <v>144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</row>
    <row r="37" spans="1:24" ht="51" customHeight="1" x14ac:dyDescent="0.25">
      <c r="A37" s="45" t="s">
        <v>147</v>
      </c>
      <c r="B37" s="45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</row>
    <row r="38" spans="1:24" x14ac:dyDescent="0.25">
      <c r="D38" t="s">
        <v>154</v>
      </c>
      <c r="E38" t="s">
        <v>155</v>
      </c>
      <c r="F38" t="s">
        <v>159</v>
      </c>
      <c r="H38" t="s">
        <v>148</v>
      </c>
      <c r="I38" t="s">
        <v>149</v>
      </c>
      <c r="J38" t="s">
        <v>150</v>
      </c>
    </row>
    <row r="39" spans="1:24" x14ac:dyDescent="0.25">
      <c r="B39" t="s">
        <v>151</v>
      </c>
      <c r="C39" t="s">
        <v>156</v>
      </c>
      <c r="D39">
        <f>AVERAGE(K40:K47)</f>
        <v>197.45000000000002</v>
      </c>
      <c r="E39">
        <f>AVERAGE(K48:K55)</f>
        <v>105.36249999999998</v>
      </c>
      <c r="F39" s="1">
        <f>D39-E39</f>
        <v>92.087500000000034</v>
      </c>
      <c r="H39" t="str">
        <f>'C-plot'!K2</f>
        <v>t1</v>
      </c>
      <c r="I39" t="str">
        <f>'C-plot'!L2</f>
        <v>t2</v>
      </c>
      <c r="J39" t="str">
        <f>'C-plot'!M2</f>
        <v>t3</v>
      </c>
      <c r="K39" t="str">
        <f>'C-plot'!N2</f>
        <v>Y</v>
      </c>
    </row>
    <row r="40" spans="1:24" x14ac:dyDescent="0.25">
      <c r="B40" t="s">
        <v>153</v>
      </c>
      <c r="C40" t="s">
        <v>157</v>
      </c>
      <c r="D40">
        <f>AVERAGE(K44:K47,K52:K55)</f>
        <v>160.63749999999999</v>
      </c>
      <c r="E40">
        <f>AVERAGE(K40:K43,K48:K51)</f>
        <v>142.17500000000001</v>
      </c>
      <c r="F40" s="1">
        <f t="shared" ref="F40:F41" si="0">D40-E40</f>
        <v>18.462499999999977</v>
      </c>
      <c r="H40">
        <f>'C-plot'!K3</f>
        <v>1</v>
      </c>
      <c r="I40">
        <f>'C-plot'!L3</f>
        <v>-1</v>
      </c>
      <c r="J40">
        <f>'C-plot'!M3</f>
        <v>-1</v>
      </c>
      <c r="K40">
        <f>'C-plot'!N3</f>
        <v>156</v>
      </c>
    </row>
    <row r="41" spans="1:24" x14ac:dyDescent="0.25">
      <c r="B41" t="s">
        <v>152</v>
      </c>
      <c r="C41" t="s">
        <v>158</v>
      </c>
      <c r="D41">
        <f>AVERAGE(K42:K43,K46:K47,K50:K51,K54:K55)</f>
        <v>165.28749999999999</v>
      </c>
      <c r="E41">
        <f>AVERAGE(K40:K41,K44:K45,K48:K49,K52:K53)</f>
        <v>137.52500000000001</v>
      </c>
      <c r="F41" s="1">
        <f t="shared" si="0"/>
        <v>27.762499999999989</v>
      </c>
      <c r="H41">
        <f>'C-plot'!K4</f>
        <v>1</v>
      </c>
      <c r="I41">
        <f>'C-plot'!L4</f>
        <v>-1</v>
      </c>
      <c r="J41">
        <f>'C-plot'!M4</f>
        <v>-1</v>
      </c>
      <c r="K41">
        <f>'C-plot'!N4</f>
        <v>203.4</v>
      </c>
    </row>
    <row r="42" spans="1:24" x14ac:dyDescent="0.25">
      <c r="H42">
        <f>'C-plot'!K5</f>
        <v>1</v>
      </c>
      <c r="I42">
        <f>'C-plot'!L5</f>
        <v>-1</v>
      </c>
      <c r="J42">
        <f>'C-plot'!M5</f>
        <v>1</v>
      </c>
      <c r="K42">
        <f>'C-plot'!N5</f>
        <v>200.6</v>
      </c>
    </row>
    <row r="43" spans="1:24" x14ac:dyDescent="0.25">
      <c r="H43">
        <f>'C-plot'!K6</f>
        <v>1</v>
      </c>
      <c r="I43">
        <f>'C-plot'!L6</f>
        <v>-1</v>
      </c>
      <c r="J43">
        <f>'C-plot'!M6</f>
        <v>1</v>
      </c>
      <c r="K43">
        <f>'C-plot'!N6</f>
        <v>219</v>
      </c>
    </row>
    <row r="44" spans="1:24" x14ac:dyDescent="0.25">
      <c r="H44">
        <f>'C-plot'!K7</f>
        <v>1</v>
      </c>
      <c r="I44">
        <f>'C-plot'!L7</f>
        <v>1</v>
      </c>
      <c r="J44">
        <f>'C-plot'!M7</f>
        <v>-1</v>
      </c>
      <c r="K44">
        <f>'C-plot'!N7</f>
        <v>165.5</v>
      </c>
    </row>
    <row r="45" spans="1:24" x14ac:dyDescent="0.25">
      <c r="H45">
        <f>'C-plot'!K8</f>
        <v>1</v>
      </c>
      <c r="I45">
        <f>'C-plot'!L8</f>
        <v>1</v>
      </c>
      <c r="J45">
        <f>'C-plot'!M8</f>
        <v>-1</v>
      </c>
      <c r="K45">
        <f>'C-plot'!N8</f>
        <v>214.8</v>
      </c>
    </row>
    <row r="46" spans="1:24" x14ac:dyDescent="0.25">
      <c r="H46">
        <f>'C-plot'!K9</f>
        <v>1</v>
      </c>
      <c r="I46">
        <f>'C-plot'!L9</f>
        <v>1</v>
      </c>
      <c r="J46">
        <f>'C-plot'!M9</f>
        <v>1</v>
      </c>
      <c r="K46">
        <f>'C-plot'!N9</f>
        <v>232.9</v>
      </c>
    </row>
    <row r="47" spans="1:24" x14ac:dyDescent="0.25">
      <c r="H47">
        <f>'C-plot'!K10</f>
        <v>1</v>
      </c>
      <c r="I47">
        <f>'C-plot'!L10</f>
        <v>1</v>
      </c>
      <c r="J47">
        <f>'C-plot'!M10</f>
        <v>1</v>
      </c>
      <c r="K47">
        <f>'C-plot'!N10</f>
        <v>187.4</v>
      </c>
    </row>
    <row r="48" spans="1:24" x14ac:dyDescent="0.25">
      <c r="H48">
        <f>'C-plot'!K11</f>
        <v>-1</v>
      </c>
      <c r="I48">
        <f>'C-plot'!L11</f>
        <v>-1</v>
      </c>
      <c r="J48">
        <f>'C-plot'!M11</f>
        <v>-1</v>
      </c>
      <c r="K48">
        <f>'C-plot'!N11</f>
        <v>103.8</v>
      </c>
    </row>
    <row r="49" spans="8:11" x14ac:dyDescent="0.25">
      <c r="H49">
        <f>'C-plot'!K12</f>
        <v>-1</v>
      </c>
      <c r="I49">
        <f>'C-plot'!L12</f>
        <v>-1</v>
      </c>
      <c r="J49">
        <f>'C-plot'!M12</f>
        <v>-1</v>
      </c>
      <c r="K49">
        <f>'C-plot'!N12</f>
        <v>84.4</v>
      </c>
    </row>
    <row r="50" spans="8:11" x14ac:dyDescent="0.25">
      <c r="H50">
        <f>'C-plot'!K13</f>
        <v>-1</v>
      </c>
      <c r="I50">
        <f>'C-plot'!L13</f>
        <v>-1</v>
      </c>
      <c r="J50">
        <f>'C-plot'!M13</f>
        <v>1</v>
      </c>
      <c r="K50">
        <f>'C-plot'!N13</f>
        <v>68.3</v>
      </c>
    </row>
    <row r="51" spans="8:11" x14ac:dyDescent="0.25">
      <c r="H51">
        <f>'C-plot'!K14</f>
        <v>-1</v>
      </c>
      <c r="I51">
        <f>'C-plot'!L14</f>
        <v>-1</v>
      </c>
      <c r="J51">
        <f>'C-plot'!M14</f>
        <v>1</v>
      </c>
      <c r="K51">
        <f>'C-plot'!N14</f>
        <v>101.9</v>
      </c>
    </row>
    <row r="52" spans="8:11" x14ac:dyDescent="0.25">
      <c r="H52">
        <f>'C-plot'!K15</f>
        <v>-1</v>
      </c>
      <c r="I52">
        <f>'C-plot'!L15</f>
        <v>1</v>
      </c>
      <c r="J52">
        <f>'C-plot'!M15</f>
        <v>-1</v>
      </c>
      <c r="K52">
        <f>'C-plot'!N15</f>
        <v>90</v>
      </c>
    </row>
    <row r="53" spans="8:11" x14ac:dyDescent="0.25">
      <c r="H53">
        <f>'C-plot'!K16</f>
        <v>-1</v>
      </c>
      <c r="I53">
        <f>'C-plot'!L16</f>
        <v>1</v>
      </c>
      <c r="J53">
        <f>'C-plot'!M16</f>
        <v>-1</v>
      </c>
      <c r="K53">
        <f>'C-plot'!N16</f>
        <v>82.3</v>
      </c>
    </row>
    <row r="54" spans="8:11" x14ac:dyDescent="0.25">
      <c r="H54">
        <f>'C-plot'!K17</f>
        <v>-1</v>
      </c>
      <c r="I54">
        <f>'C-plot'!L17</f>
        <v>1</v>
      </c>
      <c r="J54">
        <f>'C-plot'!M17</f>
        <v>1</v>
      </c>
      <c r="K54">
        <f>'C-plot'!N17</f>
        <v>159.4</v>
      </c>
    </row>
    <row r="55" spans="8:11" x14ac:dyDescent="0.25">
      <c r="H55">
        <f>'C-plot'!K18</f>
        <v>-1</v>
      </c>
      <c r="I55">
        <f>'C-plot'!L18</f>
        <v>1</v>
      </c>
      <c r="J55">
        <f>'C-plot'!M18</f>
        <v>1</v>
      </c>
      <c r="K55">
        <f>'C-plot'!N18</f>
        <v>152.80000000000001</v>
      </c>
    </row>
    <row r="103" spans="3:16" x14ac:dyDescent="0.25">
      <c r="C103" s="46" t="s">
        <v>160</v>
      </c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</row>
  </sheetData>
  <mergeCells count="4">
    <mergeCell ref="C36:X36"/>
    <mergeCell ref="C37:X37"/>
    <mergeCell ref="A37:B37"/>
    <mergeCell ref="C103:P10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"/>
  <sheetViews>
    <sheetView topLeftCell="A22" workbookViewId="0">
      <selection activeCell="N66" sqref="N66"/>
    </sheetView>
  </sheetViews>
  <sheetFormatPr defaultRowHeight="15" x14ac:dyDescent="0.25"/>
  <cols>
    <col min="6" max="6" width="14.42578125" customWidth="1"/>
    <col min="16" max="16" width="12.85546875" customWidth="1"/>
  </cols>
  <sheetData>
    <row r="1" spans="1:24" ht="85.15" customHeight="1" x14ac:dyDescent="0.25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</row>
    <row r="3" spans="1:24" x14ac:dyDescent="0.25">
      <c r="B3" t="s">
        <v>163</v>
      </c>
      <c r="F3" t="s">
        <v>162</v>
      </c>
    </row>
    <row r="4" spans="1:24" x14ac:dyDescent="0.25">
      <c r="A4" t="s">
        <v>151</v>
      </c>
      <c r="B4" t="s">
        <v>161</v>
      </c>
      <c r="C4">
        <v>92.99</v>
      </c>
    </row>
    <row r="6" spans="1:24" x14ac:dyDescent="0.25">
      <c r="B6" t="str">
        <f>'MNŠ,hierarch.m.+rovnice'!B194</f>
        <v>b0=</v>
      </c>
      <c r="C6">
        <f>'MNŠ,hierarch.m.+rovnice'!C194</f>
        <v>151.40625000000003</v>
      </c>
      <c r="D6" s="41"/>
    </row>
    <row r="7" spans="1:24" x14ac:dyDescent="0.25">
      <c r="B7" t="str">
        <f>'MNŠ,hierarch.m.+rovnice'!B195</f>
        <v>b1=</v>
      </c>
      <c r="C7">
        <f>'MNŠ,hierarch.m.+rovnice'!C195</f>
        <v>46.043750000000003</v>
      </c>
      <c r="D7" s="40"/>
    </row>
    <row r="8" spans="1:24" x14ac:dyDescent="0.25">
      <c r="F8" t="s">
        <v>167</v>
      </c>
      <c r="G8">
        <f>$C$6+($C$7*(C4-94.99)/5)</f>
        <v>132.98875000000004</v>
      </c>
      <c r="H8" t="s">
        <v>164</v>
      </c>
      <c r="I8" t="str">
        <f>"=betaA"</f>
        <v>=betaA</v>
      </c>
    </row>
    <row r="11" spans="1:24" x14ac:dyDescent="0.25">
      <c r="B11" t="s">
        <v>165</v>
      </c>
    </row>
    <row r="12" spans="1:24" x14ac:dyDescent="0.25">
      <c r="B12" s="2"/>
      <c r="C12" s="2" t="str">
        <f>'C-plot'!H2</f>
        <v>s</v>
      </c>
      <c r="D12" s="2" t="str">
        <f>'C-plot'!I2</f>
        <v>λ</v>
      </c>
      <c r="F12" t="s">
        <v>166</v>
      </c>
      <c r="K12" t="s">
        <v>171</v>
      </c>
      <c r="L12">
        <v>98.99</v>
      </c>
      <c r="O12" t="s">
        <v>172</v>
      </c>
      <c r="P12">
        <f>$C$6+($C$7*(L12-94.99)/5)</f>
        <v>188.24125000000004</v>
      </c>
    </row>
    <row r="13" spans="1:24" x14ac:dyDescent="0.25">
      <c r="B13" s="2">
        <f>'C-plot'!G3</f>
        <v>1</v>
      </c>
      <c r="C13" s="2">
        <f>'C-plot'!H3</f>
        <v>94.99</v>
      </c>
      <c r="D13" s="2">
        <f>'C-plot'!I3</f>
        <v>5</v>
      </c>
      <c r="K13" t="s">
        <v>32</v>
      </c>
      <c r="L13">
        <f>(L12-$C$13)/$D$13</f>
        <v>0.8</v>
      </c>
      <c r="O13" t="s">
        <v>173</v>
      </c>
      <c r="P13">
        <f>151.41+46.04*L13</f>
        <v>188.24199999999999</v>
      </c>
    </row>
    <row r="15" spans="1:24" x14ac:dyDescent="0.25">
      <c r="B15" t="s">
        <v>168</v>
      </c>
      <c r="C15">
        <f>(C4-$C$13)/$D$13</f>
        <v>-0.4</v>
      </c>
    </row>
    <row r="16" spans="1:24" x14ac:dyDescent="0.25">
      <c r="F16" t="s">
        <v>169</v>
      </c>
      <c r="G16">
        <f>151.41+46.04*C15</f>
        <v>132.994</v>
      </c>
    </row>
    <row r="18" spans="2:7" x14ac:dyDescent="0.25">
      <c r="B18" s="1" t="s">
        <v>170</v>
      </c>
      <c r="C18" s="1"/>
      <c r="D18" s="1"/>
      <c r="E18" s="1"/>
      <c r="F18" s="1"/>
      <c r="G18" s="1"/>
    </row>
    <row r="27" spans="2:7" x14ac:dyDescent="0.25">
      <c r="B27" s="1" t="s">
        <v>174</v>
      </c>
      <c r="C27" s="1"/>
      <c r="D27" s="1"/>
    </row>
    <row r="33" spans="2:16" x14ac:dyDescent="0.25">
      <c r="B33" t="s">
        <v>175</v>
      </c>
    </row>
    <row r="44" spans="2:16" x14ac:dyDescent="0.25">
      <c r="I44" s="1" t="s">
        <v>176</v>
      </c>
      <c r="J44" s="1"/>
      <c r="K44" s="1"/>
      <c r="L44" s="1"/>
      <c r="M44" s="1"/>
      <c r="N44" s="1"/>
      <c r="O44" s="1"/>
      <c r="P44" s="1"/>
    </row>
    <row r="45" spans="2:16" x14ac:dyDescent="0.25">
      <c r="I45" s="1" t="s">
        <v>151</v>
      </c>
      <c r="J45" s="1" t="s">
        <v>177</v>
      </c>
      <c r="K45" s="1"/>
      <c r="L45" s="1"/>
      <c r="M45" s="1"/>
      <c r="N45" s="1"/>
      <c r="O45" s="1"/>
      <c r="P45" s="1"/>
    </row>
    <row r="46" spans="2:16" x14ac:dyDescent="0.25">
      <c r="I46" s="1" t="s">
        <v>153</v>
      </c>
      <c r="J46" s="1" t="s">
        <v>180</v>
      </c>
      <c r="K46" s="1"/>
      <c r="L46" s="1"/>
      <c r="M46" s="1"/>
      <c r="N46" s="1"/>
      <c r="O46" s="1"/>
      <c r="P46" s="1"/>
    </row>
    <row r="47" spans="2:16" x14ac:dyDescent="0.25">
      <c r="I47" s="1" t="s">
        <v>152</v>
      </c>
      <c r="J47" s="42" t="s">
        <v>178</v>
      </c>
      <c r="K47" s="1" t="s">
        <v>179</v>
      </c>
      <c r="L47" s="1"/>
      <c r="M47" s="1"/>
      <c r="N47" s="1"/>
      <c r="O47" s="1"/>
      <c r="P47" s="1"/>
    </row>
    <row r="49" spans="9:16" ht="48.6" customHeight="1" x14ac:dyDescent="0.25">
      <c r="I49" s="52" t="s">
        <v>181</v>
      </c>
      <c r="J49" s="52"/>
      <c r="K49" s="52"/>
      <c r="L49" s="52"/>
      <c r="M49" s="52"/>
      <c r="N49" s="52"/>
      <c r="O49" s="52"/>
      <c r="P49" s="52"/>
    </row>
  </sheetData>
  <mergeCells count="2">
    <mergeCell ref="A1:X1"/>
    <mergeCell ref="I49:P4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10</vt:i4>
      </vt:variant>
    </vt:vector>
  </HeadingPairs>
  <TitlesOfParts>
    <vt:vector size="10" baseType="lpstr">
      <vt:lpstr>výsledky_experimentu</vt:lpstr>
      <vt:lpstr>C-plot</vt:lpstr>
      <vt:lpstr>MNŠ,hierarch.m.+rovnice</vt:lpstr>
      <vt:lpstr>kvalita_m.</vt:lpstr>
      <vt:lpstr>f-test, LoF</vt:lpstr>
      <vt:lpstr>krivosť, graf. rezid.</vt:lpstr>
      <vt:lpstr>úloha13.14.15</vt:lpstr>
      <vt:lpstr>ú16,17</vt:lpstr>
      <vt:lpstr>ú18,19.20</vt:lpstr>
      <vt:lpstr>u21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Pragolab s.r.o. Bratislava</dc:creator>
  <cp:lastModifiedBy>Janette Kotianová</cp:lastModifiedBy>
  <dcterms:created xsi:type="dcterms:W3CDTF">2025-12-11T14:21:00Z</dcterms:created>
  <dcterms:modified xsi:type="dcterms:W3CDTF">2026-02-02T15:42:07Z</dcterms:modified>
</cp:coreProperties>
</file>