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kotianova\Desktop\stranka mmpve\"/>
    </mc:Choice>
  </mc:AlternateContent>
  <bookViews>
    <workbookView xWindow="0" yWindow="0" windowWidth="25125" windowHeight="12330" activeTab="1"/>
  </bookViews>
  <sheets>
    <sheet name="Zadanie" sheetId="2" r:id="rId1"/>
    <sheet name="Vypracovanie" sheetId="3" r:id="rId2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51" i="3" l="1"/>
  <c r="C456" i="3"/>
  <c r="D338" i="3"/>
  <c r="N324" i="3"/>
  <c r="D200" i="3"/>
  <c r="P21" i="2"/>
  <c r="D469" i="3" l="1"/>
  <c r="C469" i="3"/>
  <c r="D463" i="3"/>
  <c r="C463" i="3"/>
  <c r="D457" i="3"/>
  <c r="C457" i="3"/>
  <c r="R535" i="3"/>
  <c r="R534" i="3"/>
  <c r="Q535" i="3"/>
  <c r="Q534" i="3"/>
  <c r="L535" i="3"/>
  <c r="K535" i="3"/>
  <c r="L534" i="3"/>
  <c r="K534" i="3"/>
  <c r="F535" i="3"/>
  <c r="E535" i="3"/>
  <c r="F534" i="3"/>
  <c r="E534" i="3"/>
  <c r="C468" i="3"/>
  <c r="C462" i="3"/>
  <c r="C467" i="3"/>
  <c r="C461" i="3"/>
  <c r="C455" i="3"/>
  <c r="G506" i="3"/>
  <c r="H505" i="3"/>
  <c r="G505" i="3"/>
  <c r="F505" i="3"/>
  <c r="E505" i="3"/>
  <c r="E506" i="3" s="1"/>
  <c r="D505" i="3"/>
  <c r="C506" i="3" s="1"/>
  <c r="C505" i="3"/>
  <c r="H487" i="3"/>
  <c r="H486" i="3"/>
  <c r="H485" i="3"/>
  <c r="G487" i="3"/>
  <c r="G486" i="3"/>
  <c r="G485" i="3"/>
  <c r="C451" i="3"/>
  <c r="R321" i="3"/>
  <c r="D339" i="3" l="1"/>
  <c r="M324" i="3" s="1"/>
  <c r="M323" i="3" s="1"/>
  <c r="R323" i="3" s="1"/>
  <c r="M330" i="3" s="1"/>
  <c r="R360" i="3"/>
  <c r="M349" i="3"/>
  <c r="B339" i="3" l="1"/>
  <c r="B338" i="3"/>
  <c r="B337" i="3"/>
  <c r="B336" i="3"/>
  <c r="B335" i="3"/>
  <c r="B334" i="3"/>
  <c r="B333" i="3"/>
  <c r="B332" i="3"/>
  <c r="H200" i="3" l="1"/>
  <c r="H358" i="3"/>
  <c r="G358" i="3"/>
  <c r="F358" i="3"/>
  <c r="E358" i="3"/>
  <c r="H357" i="3"/>
  <c r="G357" i="3"/>
  <c r="F357" i="3"/>
  <c r="E357" i="3"/>
  <c r="H356" i="3"/>
  <c r="G356" i="3"/>
  <c r="F356" i="3"/>
  <c r="E356" i="3"/>
  <c r="H355" i="3"/>
  <c r="G355" i="3"/>
  <c r="F355" i="3"/>
  <c r="E355" i="3"/>
  <c r="H354" i="3"/>
  <c r="G354" i="3"/>
  <c r="F354" i="3"/>
  <c r="E354" i="3"/>
  <c r="H353" i="3"/>
  <c r="G353" i="3"/>
  <c r="F353" i="3"/>
  <c r="E353" i="3"/>
  <c r="H352" i="3"/>
  <c r="G352" i="3"/>
  <c r="F352" i="3"/>
  <c r="E352" i="3"/>
  <c r="H351" i="3"/>
  <c r="G351" i="3"/>
  <c r="F351" i="3"/>
  <c r="E351" i="3"/>
  <c r="H350" i="3"/>
  <c r="G350" i="3"/>
  <c r="F350" i="3"/>
  <c r="E350" i="3"/>
  <c r="H349" i="3"/>
  <c r="G349" i="3"/>
  <c r="F349" i="3"/>
  <c r="E349" i="3"/>
  <c r="H348" i="3"/>
  <c r="G348" i="3"/>
  <c r="F348" i="3"/>
  <c r="E348" i="3"/>
  <c r="H347" i="3"/>
  <c r="G347" i="3"/>
  <c r="F347" i="3"/>
  <c r="E347" i="3"/>
  <c r="H346" i="3"/>
  <c r="G346" i="3"/>
  <c r="F346" i="3"/>
  <c r="E346" i="3"/>
  <c r="H345" i="3"/>
  <c r="G345" i="3"/>
  <c r="F345" i="3"/>
  <c r="E345" i="3"/>
  <c r="H344" i="3"/>
  <c r="G344" i="3"/>
  <c r="F344" i="3"/>
  <c r="E344" i="3"/>
  <c r="H343" i="3"/>
  <c r="G343" i="3"/>
  <c r="F343" i="3"/>
  <c r="E343" i="3"/>
  <c r="H324" i="3"/>
  <c r="G324" i="3"/>
  <c r="F324" i="3"/>
  <c r="E324" i="3"/>
  <c r="H323" i="3"/>
  <c r="G323" i="3"/>
  <c r="F323" i="3"/>
  <c r="E323" i="3"/>
  <c r="H322" i="3"/>
  <c r="G322" i="3"/>
  <c r="F322" i="3"/>
  <c r="E322" i="3"/>
  <c r="H321" i="3"/>
  <c r="G321" i="3"/>
  <c r="F321" i="3"/>
  <c r="E321" i="3"/>
  <c r="H320" i="3"/>
  <c r="G320" i="3"/>
  <c r="F320" i="3"/>
  <c r="E320" i="3"/>
  <c r="H319" i="3"/>
  <c r="G319" i="3"/>
  <c r="F319" i="3"/>
  <c r="E319" i="3"/>
  <c r="H318" i="3"/>
  <c r="G318" i="3"/>
  <c r="F318" i="3"/>
  <c r="E318" i="3"/>
  <c r="H317" i="3"/>
  <c r="G317" i="3"/>
  <c r="F317" i="3"/>
  <c r="E317" i="3"/>
  <c r="H316" i="3"/>
  <c r="G316" i="3"/>
  <c r="F316" i="3"/>
  <c r="E316" i="3"/>
  <c r="H315" i="3"/>
  <c r="G315" i="3"/>
  <c r="F315" i="3"/>
  <c r="E315" i="3"/>
  <c r="H314" i="3"/>
  <c r="G314" i="3"/>
  <c r="F314" i="3"/>
  <c r="E314" i="3"/>
  <c r="H313" i="3"/>
  <c r="G313" i="3"/>
  <c r="F313" i="3"/>
  <c r="E313" i="3"/>
  <c r="H312" i="3"/>
  <c r="G312" i="3"/>
  <c r="F312" i="3"/>
  <c r="E312" i="3"/>
  <c r="H311" i="3"/>
  <c r="G311" i="3"/>
  <c r="F311" i="3"/>
  <c r="E311" i="3"/>
  <c r="H310" i="3"/>
  <c r="G310" i="3"/>
  <c r="F310" i="3"/>
  <c r="E310" i="3"/>
  <c r="H309" i="3"/>
  <c r="G309" i="3"/>
  <c r="F309" i="3"/>
  <c r="E309" i="3"/>
  <c r="M255" i="3"/>
  <c r="M254" i="3"/>
  <c r="M253" i="3"/>
  <c r="K224" i="3"/>
  <c r="L222" i="3"/>
  <c r="J222" i="3"/>
  <c r="D224" i="3"/>
  <c r="E222" i="3"/>
  <c r="G222" i="3" s="1"/>
  <c r="C222" i="3"/>
  <c r="O324" i="3" l="1"/>
  <c r="N323" i="3"/>
  <c r="O323" i="3" s="1"/>
  <c r="R200" i="3"/>
  <c r="X204" i="3" s="1"/>
  <c r="P200" i="3"/>
  <c r="X203" i="3" s="1"/>
  <c r="N200" i="3"/>
  <c r="X202" i="3" s="1"/>
  <c r="L200" i="3"/>
  <c r="X201" i="3" s="1"/>
  <c r="F200" i="3"/>
  <c r="X198" i="3" s="1"/>
  <c r="X199" i="3"/>
  <c r="J200" i="3"/>
  <c r="X200" i="3" s="1"/>
  <c r="X197" i="3"/>
  <c r="R15" i="3"/>
  <c r="R16" i="3"/>
  <c r="R17" i="3"/>
  <c r="R18" i="3"/>
  <c r="R19" i="3"/>
  <c r="R20" i="3"/>
  <c r="R21" i="3"/>
  <c r="R14" i="3"/>
  <c r="P323" i="3" l="1"/>
  <c r="M329" i="3" s="1"/>
  <c r="I101" i="3"/>
  <c r="H101" i="3"/>
  <c r="G101" i="3"/>
  <c r="F101" i="3"/>
  <c r="I100" i="3"/>
  <c r="H100" i="3"/>
  <c r="G100" i="3"/>
  <c r="F100" i="3"/>
  <c r="I99" i="3"/>
  <c r="H99" i="3"/>
  <c r="G99" i="3"/>
  <c r="F99" i="3"/>
  <c r="I98" i="3"/>
  <c r="H98" i="3"/>
  <c r="G98" i="3"/>
  <c r="F98" i="3"/>
  <c r="I97" i="3"/>
  <c r="H97" i="3"/>
  <c r="G97" i="3"/>
  <c r="F97" i="3"/>
  <c r="I96" i="3"/>
  <c r="H96" i="3"/>
  <c r="G96" i="3"/>
  <c r="F96" i="3"/>
  <c r="I95" i="3"/>
  <c r="H95" i="3"/>
  <c r="G95" i="3"/>
  <c r="F95" i="3"/>
  <c r="I94" i="3"/>
  <c r="H94" i="3"/>
  <c r="G94" i="3"/>
  <c r="F94" i="3"/>
  <c r="I93" i="3"/>
  <c r="H93" i="3"/>
  <c r="G93" i="3"/>
  <c r="F93" i="3"/>
  <c r="I92" i="3"/>
  <c r="H92" i="3"/>
  <c r="G92" i="3"/>
  <c r="F92" i="3"/>
  <c r="I91" i="3"/>
  <c r="H91" i="3"/>
  <c r="G91" i="3"/>
  <c r="F91" i="3"/>
  <c r="I90" i="3"/>
  <c r="H90" i="3"/>
  <c r="G90" i="3"/>
  <c r="F90" i="3"/>
  <c r="I89" i="3"/>
  <c r="H89" i="3"/>
  <c r="G89" i="3"/>
  <c r="F89" i="3"/>
  <c r="I88" i="3"/>
  <c r="H88" i="3"/>
  <c r="G88" i="3"/>
  <c r="F88" i="3"/>
  <c r="I87" i="3"/>
  <c r="H87" i="3"/>
  <c r="G87" i="3"/>
  <c r="F87" i="3"/>
  <c r="I86" i="3"/>
  <c r="H86" i="3"/>
  <c r="G86" i="3"/>
  <c r="F86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44" i="3"/>
  <c r="P8" i="3"/>
  <c r="P7" i="3"/>
  <c r="P6" i="3"/>
  <c r="O8" i="3"/>
  <c r="O7" i="3"/>
  <c r="O6" i="3"/>
  <c r="Q323" i="3" l="1"/>
  <c r="M332" i="3" s="1"/>
  <c r="K7" i="3"/>
  <c r="J10" i="3"/>
  <c r="C63" i="3" a="1"/>
  <c r="C63" i="3" s="1"/>
  <c r="I7" i="3"/>
  <c r="K10" i="3"/>
  <c r="I10" i="3"/>
  <c r="I21" i="3"/>
  <c r="I17" i="3"/>
  <c r="I13" i="3"/>
  <c r="I9" i="3"/>
  <c r="J21" i="3"/>
  <c r="J17" i="3"/>
  <c r="J13" i="3"/>
  <c r="J9" i="3"/>
  <c r="K21" i="3"/>
  <c r="K17" i="3"/>
  <c r="K13" i="3"/>
  <c r="K9" i="3"/>
  <c r="I20" i="3"/>
  <c r="I16" i="3"/>
  <c r="I12" i="3"/>
  <c r="I8" i="3"/>
  <c r="J20" i="3"/>
  <c r="J16" i="3"/>
  <c r="J12" i="3"/>
  <c r="J8" i="3"/>
  <c r="K20" i="3"/>
  <c r="K16" i="3"/>
  <c r="K12" i="3"/>
  <c r="K8" i="3"/>
  <c r="I19" i="3"/>
  <c r="I15" i="3"/>
  <c r="I11" i="3"/>
  <c r="J19" i="3"/>
  <c r="J15" i="3"/>
  <c r="J11" i="3"/>
  <c r="J7" i="3"/>
  <c r="K19" i="3"/>
  <c r="K15" i="3"/>
  <c r="K11" i="3"/>
  <c r="I6" i="3"/>
  <c r="I18" i="3"/>
  <c r="I14" i="3"/>
  <c r="J6" i="3"/>
  <c r="J18" i="3"/>
  <c r="J14" i="3"/>
  <c r="K6" i="3"/>
  <c r="K18" i="3"/>
  <c r="K14" i="3"/>
  <c r="R70" i="3" l="1"/>
  <c r="Q70" i="3"/>
  <c r="P70" i="3"/>
  <c r="O70" i="3"/>
  <c r="N70" i="3"/>
  <c r="M70" i="3"/>
  <c r="L70" i="3"/>
  <c r="K70" i="3"/>
  <c r="J70" i="3"/>
  <c r="I70" i="3"/>
  <c r="H70" i="3"/>
  <c r="G70" i="3"/>
  <c r="F70" i="3"/>
  <c r="E70" i="3"/>
  <c r="D70" i="3"/>
  <c r="C70" i="3"/>
  <c r="R69" i="3"/>
  <c r="Q69" i="3"/>
  <c r="P69" i="3"/>
  <c r="O69" i="3"/>
  <c r="N69" i="3"/>
  <c r="M69" i="3"/>
  <c r="L69" i="3"/>
  <c r="K69" i="3"/>
  <c r="J69" i="3"/>
  <c r="I69" i="3"/>
  <c r="H69" i="3"/>
  <c r="G69" i="3"/>
  <c r="F69" i="3"/>
  <c r="E69" i="3"/>
  <c r="D69" i="3"/>
  <c r="C69" i="3"/>
  <c r="R68" i="3"/>
  <c r="Q68" i="3"/>
  <c r="P68" i="3"/>
  <c r="O68" i="3"/>
  <c r="N68" i="3"/>
  <c r="M68" i="3"/>
  <c r="L68" i="3"/>
  <c r="K68" i="3"/>
  <c r="J68" i="3"/>
  <c r="I68" i="3"/>
  <c r="H68" i="3"/>
  <c r="G68" i="3"/>
  <c r="F68" i="3"/>
  <c r="E68" i="3"/>
  <c r="D68" i="3"/>
  <c r="C68" i="3"/>
  <c r="R67" i="3"/>
  <c r="Q67" i="3"/>
  <c r="P67" i="3"/>
  <c r="O67" i="3"/>
  <c r="N67" i="3"/>
  <c r="M67" i="3"/>
  <c r="L67" i="3"/>
  <c r="K67" i="3"/>
  <c r="J67" i="3"/>
  <c r="I67" i="3"/>
  <c r="H67" i="3"/>
  <c r="G67" i="3"/>
  <c r="F67" i="3"/>
  <c r="E67" i="3"/>
  <c r="D67" i="3"/>
  <c r="C67" i="3"/>
  <c r="R66" i="3"/>
  <c r="Q66" i="3"/>
  <c r="P66" i="3"/>
  <c r="O66" i="3"/>
  <c r="N66" i="3"/>
  <c r="M66" i="3"/>
  <c r="L66" i="3"/>
  <c r="K66" i="3"/>
  <c r="J66" i="3"/>
  <c r="I66" i="3"/>
  <c r="H66" i="3"/>
  <c r="G66" i="3"/>
  <c r="F66" i="3"/>
  <c r="E66" i="3"/>
  <c r="D66" i="3"/>
  <c r="C66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D65" i="3"/>
  <c r="C65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D64" i="3"/>
  <c r="C64" i="3"/>
  <c r="R63" i="3"/>
  <c r="Q63" i="3"/>
  <c r="P63" i="3"/>
  <c r="O63" i="3"/>
  <c r="N63" i="3"/>
  <c r="M63" i="3"/>
  <c r="L63" i="3"/>
  <c r="K63" i="3"/>
  <c r="J63" i="3"/>
  <c r="I63" i="3"/>
  <c r="H63" i="3"/>
  <c r="G63" i="3"/>
  <c r="F63" i="3"/>
  <c r="E63" i="3"/>
  <c r="D63" i="3"/>
  <c r="C73" i="3" l="1" a="1"/>
  <c r="C73" i="3" l="1"/>
  <c r="F73" i="3" s="1"/>
  <c r="I73" i="3" s="1"/>
  <c r="C80" i="3"/>
  <c r="F80" i="3" s="1"/>
  <c r="I80" i="3" s="1"/>
  <c r="C78" i="3"/>
  <c r="F78" i="3" s="1"/>
  <c r="I78" i="3" s="1"/>
  <c r="C74" i="3"/>
  <c r="F74" i="3" s="1"/>
  <c r="I74" i="3" s="1"/>
  <c r="C79" i="3"/>
  <c r="F79" i="3" s="1"/>
  <c r="I79" i="3" s="1"/>
  <c r="C76" i="3"/>
  <c r="F76" i="3" s="1"/>
  <c r="I76" i="3" s="1"/>
  <c r="C77" i="3"/>
  <c r="F77" i="3" s="1"/>
  <c r="I77" i="3" s="1"/>
  <c r="C75" i="3"/>
  <c r="F75" i="3" s="1"/>
  <c r="I75" i="3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<sst xmlns="http://schemas.openxmlformats.org/spreadsheetml/2006/main" count="403" uniqueCount="215">
  <si>
    <t>Zadanie</t>
  </si>
  <si>
    <t>Priemer trysky (mm)</t>
  </si>
  <si>
    <t>Výška vrstvy (mm)</t>
  </si>
  <si>
    <t>Rýchlosť tlače (mm/s)</t>
  </si>
  <si>
    <t>Čas tlače (min)</t>
  </si>
  <si>
    <t>x1</t>
  </si>
  <si>
    <t>x2</t>
  </si>
  <si>
    <t>x3</t>
  </si>
  <si>
    <t>Y</t>
  </si>
  <si>
    <t>1. Pomocou CPLOT-u zobrazte, aké priemerné odozvy boli namerané v jednotlivých bodoch plánovaného experimentu.</t>
  </si>
  <si>
    <t>t1</t>
  </si>
  <si>
    <t>t2</t>
  </si>
  <si>
    <t>t3</t>
  </si>
  <si>
    <t> </t>
  </si>
  <si>
    <t>s</t>
  </si>
  <si>
    <t>lambda</t>
  </si>
  <si>
    <t>2. Metódou najmenších štvorcov odhadnite koeficienty transformovanej regresnej funkcie lineárneho typu.</t>
  </si>
  <si>
    <t>t1*t2</t>
  </si>
  <si>
    <t>t1*t3</t>
  </si>
  <si>
    <t>t2*t3</t>
  </si>
  <si>
    <t>t1*t2*t3</t>
  </si>
  <si>
    <t>b0</t>
  </si>
  <si>
    <t>b1</t>
  </si>
  <si>
    <t>b2</t>
  </si>
  <si>
    <t>b3</t>
  </si>
  <si>
    <t>b12</t>
  </si>
  <si>
    <t>b13</t>
  </si>
  <si>
    <t>b23</t>
  </si>
  <si>
    <t>b123</t>
  </si>
  <si>
    <t>X=</t>
  </si>
  <si>
    <t>Y=</t>
  </si>
  <si>
    <t>XT=</t>
  </si>
  <si>
    <t>XT*Y=</t>
  </si>
  <si>
    <t>3. Na hladine významnosti 0,05 rozhodnite, ktoré z faktorov a interakcií nie sú štatisticky významné a možno ich vylúčiť, ak má zostať regresný model hierarchický.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</si>
  <si>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</si>
  <si>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</si>
  <si>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</si>
  <si>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</si>
  <si>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</si>
  <si>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</si>
  <si>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</si>
  <si>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</si>
  <si>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</si>
  <si>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Residual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</si>
  <si>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</si>
  <si>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</si>
  <si>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</si>
  <si>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</si>
  <si>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</si>
  <si>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</si>
  <si>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</si>
  <si>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</si>
  <si>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</si>
  <si>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</si>
  <si>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</si>
  <si>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</si>
  <si>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95,0%</t>
  </si>
  <si>
    <t>Upper 95,0%</t>
  </si>
  <si>
    <t>Výstup z Minitabu:</t>
  </si>
  <si>
    <t>Všetky faktory možno považovať na hladine významnosti 0,05 za signifikantné, pretože P-hodnota je menšia ako alfa=0,05.</t>
  </si>
  <si>
    <t>y-</t>
  </si>
  <si>
    <t>y1</t>
  </si>
  <si>
    <t>y2</t>
  </si>
  <si>
    <t>CPLOT s priemernými nameranými odozvami v jednotlivých bodoch plánovaného experimentu.</t>
  </si>
  <si>
    <t xml:space="preserve">4. Napíšte bodový odhad transformovanej regresnej funkcie lineárneho typu, ktorý vznikne po vylúčení štatisticky nevýznamných členov. Ďalej pracujte s týmto modelom. </t>
  </si>
  <si>
    <r>
      <t>b</t>
    </r>
    <r>
      <rPr>
        <b/>
        <vertAlign val="subscript"/>
        <sz val="11"/>
        <color theme="1"/>
        <rFont val="Calibri"/>
        <family val="2"/>
        <scheme val="minor"/>
      </rPr>
      <t>0</t>
    </r>
    <r>
      <rPr>
        <b/>
        <sz val="11"/>
        <color theme="1"/>
        <rFont val="Calibri"/>
        <family val="2"/>
        <scheme val="minor"/>
      </rPr>
      <t xml:space="preserve"> =</t>
    </r>
  </si>
  <si>
    <r>
      <t>b</t>
    </r>
    <r>
      <rPr>
        <b/>
        <vertAlign val="subscript"/>
        <sz val="11"/>
        <color theme="1"/>
        <rFont val="Calibri"/>
        <family val="2"/>
        <scheme val="minor"/>
      </rPr>
      <t>1</t>
    </r>
    <r>
      <rPr>
        <b/>
        <sz val="11"/>
        <color theme="1"/>
        <rFont val="Calibri"/>
        <family val="2"/>
        <scheme val="minor"/>
      </rPr>
      <t xml:space="preserve"> =</t>
    </r>
  </si>
  <si>
    <r>
      <t>b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 xml:space="preserve"> =</t>
    </r>
  </si>
  <si>
    <r>
      <t>b</t>
    </r>
    <r>
      <rPr>
        <b/>
        <vertAlign val="subscript"/>
        <sz val="11"/>
        <color theme="1"/>
        <rFont val="Calibri"/>
        <family val="2"/>
        <scheme val="minor"/>
      </rPr>
      <t>3</t>
    </r>
    <r>
      <rPr>
        <b/>
        <sz val="11"/>
        <color theme="1"/>
        <rFont val="Calibri"/>
        <family val="2"/>
        <scheme val="minor"/>
      </rPr>
      <t xml:space="preserve"> =</t>
    </r>
  </si>
  <si>
    <r>
      <t>b</t>
    </r>
    <r>
      <rPr>
        <b/>
        <vertAlign val="subscript"/>
        <sz val="11"/>
        <color theme="1"/>
        <rFont val="Calibri"/>
        <family val="2"/>
        <scheme val="minor"/>
      </rPr>
      <t>12</t>
    </r>
    <r>
      <rPr>
        <b/>
        <sz val="11"/>
        <color theme="1"/>
        <rFont val="Calibri"/>
        <family val="2"/>
        <scheme val="minor"/>
      </rPr>
      <t xml:space="preserve"> =</t>
    </r>
  </si>
  <si>
    <r>
      <t>b</t>
    </r>
    <r>
      <rPr>
        <b/>
        <vertAlign val="subscript"/>
        <sz val="11"/>
        <color theme="1"/>
        <rFont val="Calibri"/>
        <family val="2"/>
        <scheme val="minor"/>
      </rPr>
      <t>13</t>
    </r>
    <r>
      <rPr>
        <b/>
        <sz val="11"/>
        <color theme="1"/>
        <rFont val="Calibri"/>
        <family val="2"/>
        <scheme val="minor"/>
      </rPr>
      <t xml:space="preserve"> =</t>
    </r>
  </si>
  <si>
    <r>
      <t>b</t>
    </r>
    <r>
      <rPr>
        <b/>
        <vertAlign val="subscript"/>
        <sz val="11"/>
        <color theme="1"/>
        <rFont val="Calibri"/>
        <family val="2"/>
        <scheme val="minor"/>
      </rPr>
      <t>23</t>
    </r>
    <r>
      <rPr>
        <b/>
        <sz val="11"/>
        <color theme="1"/>
        <rFont val="Calibri"/>
        <family val="2"/>
        <scheme val="minor"/>
      </rPr>
      <t xml:space="preserve"> =</t>
    </r>
  </si>
  <si>
    <r>
      <t>b</t>
    </r>
    <r>
      <rPr>
        <b/>
        <vertAlign val="subscript"/>
        <sz val="11"/>
        <color theme="1"/>
        <rFont val="Calibri"/>
        <family val="2"/>
        <scheme val="minor"/>
      </rPr>
      <t>123</t>
    </r>
    <r>
      <rPr>
        <b/>
        <sz val="11"/>
        <color theme="1"/>
        <rFont val="Calibri"/>
        <family val="2"/>
        <scheme val="minor"/>
      </rPr>
      <t xml:space="preserve"> =</t>
    </r>
  </si>
  <si>
    <t>b =</t>
  </si>
  <si>
    <t>Výstup z Minitabu v kódovaných jednotkách:</t>
  </si>
  <si>
    <t>5. Napíšte rovnicu pôvodnej regresnej funkcie lineárneho typu, t.j. rovnicu regresného modelu v nekódovaných hodnotách s upravenými koeficientami.</t>
  </si>
  <si>
    <r>
      <t>ƒ</t>
    </r>
    <r>
      <rPr>
        <sz val="11"/>
        <color theme="1"/>
        <rFont val="Calibri"/>
        <family val="2"/>
      </rPr>
      <t>L (x1,x2,x3) =</t>
    </r>
    <r>
      <rPr>
        <sz val="11"/>
        <color theme="1"/>
        <rFont val="Calibri"/>
        <family val="2"/>
        <charset val="238"/>
      </rPr>
      <t xml:space="preserve"> </t>
    </r>
  </si>
  <si>
    <t>ƒL (t1,t2,t3) = 216 + (-78,5)t1 + (-21,25)t2 + (-6)t3 + (-6,25)t1*t2 + -(4,5)t1*t3 + 2,25t2*t3 + 1,75t1*t2*t3</t>
  </si>
  <si>
    <t xml:space="preserve">Nevylúčime žiadne hodnoty, ponechávame všetky faktory. </t>
  </si>
  <si>
    <r>
      <rPr>
        <sz val="11"/>
        <color theme="1"/>
        <rFont val="Calibri"/>
        <family val="2"/>
        <charset val="238"/>
      </rPr>
      <t>ƒ</t>
    </r>
    <r>
      <rPr>
        <sz val="11"/>
        <color theme="1"/>
        <rFont val="Calibri"/>
        <family val="2"/>
        <scheme val="minor"/>
      </rPr>
      <t xml:space="preserve">L ( x1, x2, x3 ) = </t>
    </r>
  </si>
  <si>
    <t>b koeficienty</t>
  </si>
  <si>
    <t>+</t>
  </si>
  <si>
    <t>*x1+</t>
  </si>
  <si>
    <t>*x2+</t>
  </si>
  <si>
    <t>*x3+</t>
  </si>
  <si>
    <t>*x1*x2+</t>
  </si>
  <si>
    <t>*x1*x3+</t>
  </si>
  <si>
    <t>*x2*x3+</t>
  </si>
  <si>
    <t>*x1*x2*x3</t>
  </si>
  <si>
    <t>7. Porovnajte upravený index determinácie pri modeli so všetkými pôvodnými premennými a pri modeli, ktorý dostanete po ich vylúčení. Výsledok interpretujte.</t>
  </si>
  <si>
    <t>Údaje pri modeli so všetkými pôvodnými premennými sú také isté ako pri modeli, ktorý sme dostali po ich vylúčení, pretože sme žiadne hodnoty nevylúčili, všetky zostali štatisticky významné.</t>
  </si>
  <si>
    <t>=</t>
  </si>
  <si>
    <t xml:space="preserve">Podiel variability pozorovaných dát, ktorú vieme vysvetliť získaným modelom: 107476/107480 = 0,999962784, čo interpretujeme nasledovne: 99,9% variability nameraných hodnôt pri čase 3D tlače vieme vysvetliť regresným modelom (regresnou funkciou lineárneho typu), iba 3,72162E-05 variability nameraných hodnôt zostalo modelom nevysvetlenej. </t>
  </si>
  <si>
    <t>R^2adj =</t>
  </si>
  <si>
    <t>R^2 =</t>
  </si>
  <si>
    <t>Výstup Minitabu s R^2 , upraveným R^2  a prediktívnym R^2 .</t>
  </si>
  <si>
    <t>8. Charakterizujte kvalitu modelu z hľadiska jeho predikcie.</t>
  </si>
  <si>
    <t>Reziduá pred vylúčením faktorov a po vylúčení faktorov sú rovnaké nakoľko sme žiadne faktory nevylúčili.</t>
  </si>
  <si>
    <t>Prediktívne R^2 určuje ako presne vie model prediktovať správnu hodnotu po odstránení nevýznamných údajov zo súboru dát. V našom prípade je to 99,99%.</t>
  </si>
  <si>
    <r>
      <t xml:space="preserve">              ƒ</t>
    </r>
    <r>
      <rPr>
        <sz val="11"/>
        <color theme="1"/>
        <rFont val="Calibri"/>
        <family val="2"/>
      </rPr>
      <t>L (x1,x2,x3) =</t>
    </r>
    <r>
      <rPr>
        <sz val="11"/>
        <color theme="1"/>
        <rFont val="Calibri"/>
        <family val="2"/>
        <charset val="238"/>
      </rPr>
      <t xml:space="preserve"> </t>
    </r>
  </si>
  <si>
    <t>B koecicienty</t>
  </si>
  <si>
    <t>9. Otestujte celkovú štatistickú významnosť regresného modelu pomocou F testu.</t>
  </si>
  <si>
    <t>Testujeme celkovú štatistickú významnosť regresného modelu pomocou F testu:</t>
  </si>
  <si>
    <t>α=0,03</t>
  </si>
  <si>
    <t>F=</t>
  </si>
  <si>
    <t>F kv7,8(0,97)=</t>
  </si>
  <si>
    <t>P=</t>
  </si>
  <si>
    <t>&lt;0,03</t>
  </si>
  <si>
    <t>patrí do W</t>
  </si>
  <si>
    <t>H0:b1=b2=b3=b12=b13=b23=b123=0&gt;&lt;H1: aspoň jeden z uvedených koeficientov je nenulový</t>
  </si>
  <si>
    <t>Pretože F = 30707,42857 patrí do W, zamietame H0:b1=b2=b3=b12=b13=b23=b123=0 a prijímame alternatívnu hypotézu H1: existuje aspoň jedno bi ≠ 0.</t>
  </si>
  <si>
    <t>Na hladine významnosti alfa = 0,03 možno konštatovať, že regresný model lineárneho typu je štatisticky významný.</t>
  </si>
  <si>
    <t>W = (4,242; ∞)</t>
  </si>
  <si>
    <t>10. Otestujte kvalitu modelu testom Lack of Fit.</t>
  </si>
  <si>
    <t>Výstup Minitabu pre F test o štatistickej významnosti prínosu pre nami zvolené (ponechané) premenné.</t>
  </si>
  <si>
    <t>Testujeme kvalitu modelu pomocou testom Lack of Fit:</t>
  </si>
  <si>
    <t>H0: No LOF &gt;&lt;H1:LOF)</t>
  </si>
  <si>
    <t>α=0,05</t>
  </si>
  <si>
    <t xml:space="preserve">              F kv 0,16(0,95) =</t>
  </si>
  <si>
    <t xml:space="preserve">P = </t>
  </si>
  <si>
    <t>11. Testom krivosti overte, či nie je potrebné do modelu zaradiť kvadratické členy.</t>
  </si>
  <si>
    <t>PE</t>
  </si>
  <si>
    <t>df pre PE</t>
  </si>
  <si>
    <t>α = 0,05</t>
  </si>
  <si>
    <t>12. Analyzujte reziduá graficky a overte, či spĺňajú požadované podmienky aj pomocou testov.</t>
  </si>
  <si>
    <t xml:space="preserve">Výstup z Minitabu: </t>
  </si>
  <si>
    <t>Pure error</t>
  </si>
  <si>
    <t>central point</t>
  </si>
  <si>
    <t>namerané hodnoty:</t>
  </si>
  <si>
    <t>factorial point</t>
  </si>
  <si>
    <t>namerané hodnoty</t>
  </si>
  <si>
    <t>yC priemer</t>
  </si>
  <si>
    <t>nC</t>
  </si>
  <si>
    <t>yF priemer</t>
  </si>
  <si>
    <t>nF</t>
  </si>
  <si>
    <t>F krit</t>
  </si>
  <si>
    <t>H0:SSLF = SSPE &gt; &lt; H1: SSLF ≠ SSPE</t>
  </si>
  <si>
    <t>F0=</t>
  </si>
  <si>
    <t>Fkrit=</t>
  </si>
  <si>
    <t>W=</t>
  </si>
  <si>
    <t>p=</t>
  </si>
  <si>
    <t>T0 nepatrí do W:</t>
  </si>
  <si>
    <t>H0: Nie je potrebný kvadratický model nezamietame</t>
  </si>
  <si>
    <t>H1: Je potrebný kvadratický model zamietame</t>
  </si>
  <si>
    <t>p&gt;α:</t>
  </si>
  <si>
    <t>RESIDUAL OUTPUT</t>
  </si>
  <si>
    <t>Observation</t>
  </si>
  <si>
    <t>Residuals</t>
  </si>
  <si>
    <t>Standard Residuals</t>
  </si>
  <si>
    <t>PROBABILITY OUTPUT</t>
  </si>
  <si>
    <t>Percentile</t>
  </si>
  <si>
    <t>Predicted Y</t>
  </si>
  <si>
    <t>Na základe grafickej analýzy rezíduí možno konštatovať, že reziduá sú rozložené náhodne okolo nuly, bez zjavného trendu alebo systematického vzoru.</t>
  </si>
  <si>
    <t>Histogram rezíduí a normal probability plot naznačujú približne normálne rozdelenie rezíduí, bez výrazných odľahlých hodnôt.</t>
  </si>
  <si>
    <t xml:space="preserve">13. Určte, či je samostatný vybraného faktoru na hodnotu regresnej funkcie lineárneho typu štatisticky významný. Použite t test nulovosti regresného koeficientu. </t>
  </si>
  <si>
    <r>
      <t>W=(-∞</t>
    </r>
    <r>
      <rPr>
        <sz val="11"/>
        <color theme="1"/>
        <rFont val="Calibri"/>
        <family val="2"/>
        <charset val="238"/>
      </rPr>
      <t>;</t>
    </r>
  </si>
  <si>
    <r>
      <t xml:space="preserve">; </t>
    </r>
    <r>
      <rPr>
        <sz val="14"/>
        <color theme="1"/>
        <rFont val="Times New Roman"/>
        <family val="1"/>
        <charset val="238"/>
      </rPr>
      <t>∞</t>
    </r>
    <r>
      <rPr>
        <sz val="11"/>
        <color theme="1"/>
        <rFont val="Calibri"/>
        <family val="2"/>
        <scheme val="minor"/>
      </rPr>
      <t>)</t>
    </r>
  </si>
  <si>
    <t>Lack of Fit</t>
  </si>
  <si>
    <t>(3,837853355;∞)</t>
  </si>
  <si>
    <t>F0 nepatrí do W:</t>
  </si>
  <si>
    <t>H0:SSLF = SSPE nezamietame</t>
  </si>
  <si>
    <t>H1: SSLF ≠ SSPE zamietame</t>
  </si>
  <si>
    <t>16. Vypočítajte a zobrazte grafy hlavných efektov sledovaných faktorov (main effect plots). Grafy porovnajte a interpretujte.</t>
  </si>
  <si>
    <t>t1= (0,2; 0,4) = priemer trysky</t>
  </si>
  <si>
    <t>t2= (0,08; 0,12) = výška vrstvy</t>
  </si>
  <si>
    <t>t3= (40; 120 ) = rýchlosť tlače</t>
  </si>
  <si>
    <t>t1=</t>
  </si>
  <si>
    <t>t2=</t>
  </si>
  <si>
    <t>t3=</t>
  </si>
  <si>
    <t>faktor</t>
  </si>
  <si>
    <t>priemer</t>
  </si>
  <si>
    <t>efekt</t>
  </si>
  <si>
    <t>Vplyv faktora t1 na hodnotu regresnej funkcie fLT</t>
  </si>
  <si>
    <t>H0 b1=0: zamietame</t>
  </si>
  <si>
    <r>
      <t xml:space="preserve">H0: b1 = 0 &gt; &lt; H1: b1 </t>
    </r>
    <r>
      <rPr>
        <sz val="11"/>
        <color theme="1"/>
        <rFont val="Calibri"/>
        <family val="2"/>
        <charset val="238"/>
      </rPr>
      <t>≠ 0</t>
    </r>
  </si>
  <si>
    <t>H1 b1≠0: nezamietame</t>
  </si>
  <si>
    <t xml:space="preserve">t stat (b1) = </t>
  </si>
  <si>
    <t xml:space="preserve">Na hladine významnosti α (0,05) konštatujeme, že koeficient t1 je štatisticky významný, nemožno ho teda zanedbať. </t>
  </si>
  <si>
    <t>P value =</t>
  </si>
  <si>
    <t>&lt;</t>
  </si>
  <si>
    <t>α (0,05)</t>
  </si>
  <si>
    <t>95% IS</t>
  </si>
  <si>
    <t xml:space="preserve"> ==&gt; 0 sem nepatrí</t>
  </si>
  <si>
    <t>Vplyv faktora t2 na hodnotu regresnej funkcie fLT</t>
  </si>
  <si>
    <t>H0 b2=0: zamietame</t>
  </si>
  <si>
    <r>
      <t xml:space="preserve">H0: b2 = 0 &gt; &lt; H1: b2 </t>
    </r>
    <r>
      <rPr>
        <sz val="11"/>
        <color theme="1"/>
        <rFont val="Calibri"/>
        <family val="2"/>
        <charset val="238"/>
      </rPr>
      <t>≠ 0</t>
    </r>
  </si>
  <si>
    <t>H1 b2≠0: nezamietame</t>
  </si>
  <si>
    <t xml:space="preserve">t stat (b2) = </t>
  </si>
  <si>
    <t xml:space="preserve">Na hladine významnosti α (0,05) konštatujeme, že koeficient t2 je štatisticky významný, nemožno ho teda zanedbať. </t>
  </si>
  <si>
    <t>Vplyv faktora t3 na hodnotu regresnej funkcie fLT</t>
  </si>
  <si>
    <t>H0 b3=0: zamietame</t>
  </si>
  <si>
    <r>
      <t xml:space="preserve">H0: b3 = 0 &gt; &lt; H1: b3 </t>
    </r>
    <r>
      <rPr>
        <sz val="11"/>
        <color theme="1"/>
        <rFont val="Calibri"/>
        <family val="2"/>
        <charset val="238"/>
      </rPr>
      <t>≠ 0</t>
    </r>
  </si>
  <si>
    <t>H1 b3=0: nezamietame</t>
  </si>
  <si>
    <t xml:space="preserve">t stat (b3) = </t>
  </si>
  <si>
    <t xml:space="preserve">Na hladine významnosti α (0,05) konštatujeme, že koeficient t3 je štatisticky významný, nemožno ho teda zanedbať. </t>
  </si>
  <si>
    <t>17. Zobrazte efekt interakcií sledovaných faktorov (interaction plots) a interpretujte ich.</t>
  </si>
  <si>
    <t>oranžová usecka zobrazuje efekt faktora x2_výška vrstvy v mm pri priemere trysky 0,4 mm</t>
  </si>
  <si>
    <t>modra usecka zobrazuje efekt faktora x2_výška vrstvy v mm pri priemere trysky 0,2 mm</t>
  </si>
  <si>
    <t>je prítomná interakcia medzi výškou vrstvy a priemerom trysky</t>
  </si>
  <si>
    <t>je prítomná interakcia medzi rýchlosťou tlače a priemerom trysky</t>
  </si>
  <si>
    <t>je prítomná interakcia medzi rýchlosťou tlače a výškou vrstvy</t>
  </si>
  <si>
    <t>oranžová usecka zobrazuje efekt faktora x3_rýcvhlosť tlače v mm/s pri výške vrstvy 0,12 mm</t>
  </si>
  <si>
    <t>modra usecka zobrazuje efekt faktora x3_rýchlosť tlače v mm/s pri výške vrstvy 0,08 mm</t>
  </si>
  <si>
    <t>ak bude rýchlosť tlače 40mm/s pre maximalizáciu odozvy volíme výšku vrstvy 0,12 mm</t>
  </si>
  <si>
    <t>ak bude rýchlosť tlače 120 mm/s pre maximalizáciu odozvy volíme výšku vrstvy 0,12mm</t>
  </si>
  <si>
    <t>ak bude výška vrstvy 0,08 mm pre maximalizáciu odozvy volíme priemer trysky 0,4 mm</t>
  </si>
  <si>
    <t>ak bude výška vrstvy 0,12 mm pre maximalizáciu odozvy volíme priemer trysky 0,4 mm</t>
  </si>
  <si>
    <t>oranžová usecka zobrazuje efekt faktora x3_rýchlosť tlače v mm/s pri priemere trysky 0,4mm</t>
  </si>
  <si>
    <t>modra usecka zobrazuje efekt faktora x3_rýchlosť tlače v mm/s pri priemere trysky 0,2 mm</t>
  </si>
  <si>
    <t>ak bude rýchlosť tlače 40mm/s pre maximalizáciu odozvy volíme priemer trysky 0,4 mm</t>
  </si>
  <si>
    <t>ak bude rýchlosť tlače 120 mm/s pre maximalizáciu odozvy volíme priemer trysky 0,4 mm</t>
  </si>
  <si>
    <t>Faktor priemer trysky je dôležitý faktor pre čas tlače.</t>
  </si>
  <si>
    <t>Faktor výška vrstvy je dôležitý faktor pre čas tlače</t>
  </si>
  <si>
    <t>Faktor rýchlosť tlače je dôležitý faktor čas tlače</t>
  </si>
  <si>
    <t>)                            U (                         (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</si>
</sst>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00"/>
    <numFmt numFmtId="165" formatCode="0.0000E+00"/>
    <numFmt numFmtId="166" formatCode="0.0000000000"/>
    <numFmt numFmtId="167" formatCode="0.000000000"/>
    <numFmt numFmtId="168" formatCode="#,##0.0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8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b/>
      <sz val="18"/>
      <color rgb="FF242424"/>
      <name val="Aptos Narrow"/>
      <family val="2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i/>
      <sz val="11"/>
      <color rgb="FFFF0000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1"/>
      <name val="Calibri"/>
      <family val="2"/>
      <scheme val="minor"/>
    </font>
    <font>
      <sz val="14"/>
      <color theme="1"/>
      <name val="Times New Roman"/>
      <family val="1"/>
      <charset val="238"/>
    </font>
    <font>
      <i/>
      <sz val="11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79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50">
    <xf numFmtId="0" fontId="0" fillId="0" borderId="0" xfId="0"/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/>
    <xf numFmtId="0" fontId="4" fillId="0" borderId="5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4" fillId="0" borderId="6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2" borderId="2" xfId="0" applyFont="1" applyFill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6" fillId="0" borderId="30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9" xfId="0" applyBorder="1" applyAlignment="1">
      <alignment horizontal="center"/>
    </xf>
    <xf numFmtId="0" fontId="2" fillId="0" borderId="45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0" fillId="0" borderId="46" xfId="0" applyBorder="1"/>
    <xf numFmtId="0" fontId="8" fillId="0" borderId="47" xfId="0" applyFont="1" applyBorder="1" applyAlignment="1">
      <alignment horizontal="center"/>
    </xf>
    <xf numFmtId="0" fontId="8" fillId="0" borderId="47" xfId="0" applyFont="1" applyBorder="1" applyAlignment="1">
      <alignment horizontal="centerContinuous"/>
    </xf>
    <xf numFmtId="0" fontId="9" fillId="0" borderId="0" xfId="0" applyFont="1" applyAlignment="1">
      <alignment horizontal="left"/>
    </xf>
    <xf numFmtId="0" fontId="11" fillId="0" borderId="47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1" xfId="0" applyBorder="1"/>
    <xf numFmtId="0" fontId="0" fillId="0" borderId="55" xfId="0" applyBorder="1"/>
    <xf numFmtId="0" fontId="0" fillId="0" borderId="4" xfId="0" applyBorder="1"/>
    <xf numFmtId="0" fontId="6" fillId="0" borderId="56" xfId="0" applyFont="1" applyBorder="1" applyAlignment="1">
      <alignment horizontal="center"/>
    </xf>
    <xf numFmtId="0" fontId="6" fillId="0" borderId="15" xfId="0" applyFont="1" applyBorder="1" applyAlignment="1">
      <alignment horizontal="center"/>
    </xf>
    <xf numFmtId="0" fontId="6" fillId="0" borderId="48" xfId="0" applyFont="1" applyBorder="1" applyAlignment="1">
      <alignment horizont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4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4" xfId="0" applyBorder="1" applyAlignment="1">
      <alignment horizontal="center"/>
    </xf>
    <xf numFmtId="0" fontId="6" fillId="0" borderId="57" xfId="0" applyFont="1" applyBorder="1" applyAlignment="1">
      <alignment horizontal="center" vertical="center"/>
    </xf>
    <xf numFmtId="0" fontId="6" fillId="0" borderId="58" xfId="0" applyFont="1" applyBorder="1" applyAlignment="1">
      <alignment horizontal="center" vertical="center"/>
    </xf>
    <xf numFmtId="0" fontId="6" fillId="0" borderId="59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61" xfId="0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54" xfId="0" applyBorder="1"/>
    <xf numFmtId="0" fontId="0" fillId="0" borderId="62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62" xfId="0" applyBorder="1"/>
    <xf numFmtId="0" fontId="9" fillId="0" borderId="46" xfId="0" applyFont="1" applyBorder="1" applyAlignment="1">
      <alignment horizontal="center" vertical="center"/>
    </xf>
    <xf numFmtId="0" fontId="0" fillId="3" borderId="0" xfId="0" applyFill="1"/>
    <xf numFmtId="0" fontId="0" fillId="0" borderId="0" xfId="0" applyAlignment="1">
      <alignment horizontal="center" vertical="center"/>
    </xf>
    <xf numFmtId="0" fontId="0" fillId="0" borderId="56" xfId="0" applyBorder="1" applyAlignment="1">
      <alignment horizontal="center"/>
    </xf>
    <xf numFmtId="0" fontId="0" fillId="0" borderId="15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14" fillId="0" borderId="47" xfId="0" applyFont="1" applyBorder="1" applyAlignment="1">
      <alignment horizontal="center"/>
    </xf>
    <xf numFmtId="0" fontId="0" fillId="0" borderId="51" xfId="0" applyBorder="1" applyAlignment="1">
      <alignment horizontal="center"/>
    </xf>
    <xf numFmtId="0" fontId="9" fillId="0" borderId="0" xfId="0" applyFont="1" applyAlignment="1">
      <alignment horizontal="center" vertical="center"/>
    </xf>
    <xf numFmtId="0" fontId="9" fillId="0" borderId="51" xfId="0" applyFont="1" applyBorder="1" applyAlignment="1">
      <alignment horizontal="center"/>
    </xf>
    <xf numFmtId="0" fontId="9" fillId="0" borderId="0" xfId="0" applyFont="1"/>
    <xf numFmtId="0" fontId="9" fillId="0" borderId="49" xfId="0" applyFont="1" applyBorder="1" applyAlignment="1">
      <alignment horizontal="center"/>
    </xf>
    <xf numFmtId="0" fontId="0" fillId="0" borderId="50" xfId="0" applyBorder="1"/>
    <xf numFmtId="0" fontId="0" fillId="0" borderId="49" xfId="0" applyBorder="1"/>
    <xf numFmtId="0" fontId="9" fillId="0" borderId="48" xfId="0" applyFont="1" applyBorder="1" applyAlignment="1">
      <alignment horizontal="center"/>
    </xf>
    <xf numFmtId="0" fontId="0" fillId="0" borderId="49" xfId="0" applyBorder="1" applyAlignment="1">
      <alignment horizontal="center"/>
    </xf>
    <xf numFmtId="0" fontId="2" fillId="0" borderId="50" xfId="0" applyFont="1" applyBorder="1" applyAlignment="1">
      <alignment horizontal="center"/>
    </xf>
    <xf numFmtId="0" fontId="2" fillId="0" borderId="52" xfId="0" applyFont="1" applyBorder="1" applyAlignment="1">
      <alignment horizontal="center"/>
    </xf>
    <xf numFmtId="0" fontId="9" fillId="0" borderId="54" xfId="0" applyFont="1" applyBorder="1" applyAlignment="1">
      <alignment horizontal="center"/>
    </xf>
    <xf numFmtId="0" fontId="0" fillId="0" borderId="0" xfId="0" applyAlignment="1">
      <alignment horizontal="right"/>
    </xf>
    <xf numFmtId="0" fontId="0" fillId="0" borderId="65" xfId="0" applyBorder="1"/>
    <xf numFmtId="0" fontId="0" fillId="0" borderId="66" xfId="0" applyBorder="1"/>
    <xf numFmtId="0" fontId="0" fillId="0" borderId="67" xfId="0" applyBorder="1"/>
    <xf numFmtId="0" fontId="2" fillId="0" borderId="66" xfId="0" applyFont="1" applyBorder="1" applyAlignment="1">
      <alignment horizontal="center"/>
    </xf>
    <xf numFmtId="0" fontId="2" fillId="0" borderId="67" xfId="0" applyFont="1" applyBorder="1" applyAlignment="1">
      <alignment horizontal="center"/>
    </xf>
    <xf numFmtId="0" fontId="2" fillId="0" borderId="65" xfId="0" applyFont="1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68" xfId="0" applyBorder="1"/>
    <xf numFmtId="0" fontId="0" fillId="0" borderId="0" xfId="0" applyAlignment="1">
      <alignment horizontal="center"/>
    </xf>
    <xf numFmtId="0" fontId="0" fillId="0" borderId="51" xfId="0" applyBorder="1" applyAlignment="1">
      <alignment horizontal="left"/>
    </xf>
    <xf numFmtId="0" fontId="0" fillId="0" borderId="0" xfId="0" applyFill="1" applyBorder="1" applyAlignment="1"/>
    <xf numFmtId="0" fontId="0" fillId="0" borderId="46" xfId="0" applyFill="1" applyBorder="1" applyAlignment="1"/>
    <xf numFmtId="0" fontId="8" fillId="0" borderId="47" xfId="0" applyFont="1" applyFill="1" applyBorder="1" applyAlignment="1">
      <alignment horizontal="center"/>
    </xf>
    <xf numFmtId="0" fontId="8" fillId="0" borderId="47" xfId="0" applyFont="1" applyFill="1" applyBorder="1" applyAlignment="1">
      <alignment horizontal="centerContinuous"/>
    </xf>
    <xf numFmtId="0" fontId="9" fillId="4" borderId="0" xfId="0" applyFont="1" applyFill="1" applyAlignment="1">
      <alignment horizontal="left"/>
    </xf>
    <xf numFmtId="0" fontId="0" fillId="4" borderId="0" xfId="0" applyFill="1"/>
    <xf numFmtId="0" fontId="9" fillId="4" borderId="0" xfId="0" applyFont="1" applyFill="1"/>
    <xf numFmtId="0" fontId="10" fillId="0" borderId="0" xfId="0" applyFont="1" applyAlignment="1">
      <alignment horizontal="center"/>
    </xf>
    <xf numFmtId="0" fontId="0" fillId="5" borderId="69" xfId="0" applyFill="1" applyBorder="1" applyAlignment="1">
      <alignment horizontal="right"/>
    </xf>
    <xf numFmtId="164" fontId="0" fillId="5" borderId="64" xfId="0" applyNumberFormat="1" applyFill="1" applyBorder="1"/>
    <xf numFmtId="0" fontId="0" fillId="5" borderId="64" xfId="0" applyFill="1" applyBorder="1"/>
    <xf numFmtId="0" fontId="0" fillId="5" borderId="64" xfId="0" applyFill="1" applyBorder="1" applyAlignment="1">
      <alignment horizontal="left"/>
    </xf>
    <xf numFmtId="0" fontId="0" fillId="5" borderId="68" xfId="0" applyFill="1" applyBorder="1"/>
    <xf numFmtId="0" fontId="2" fillId="5" borderId="20" xfId="0" applyFont="1" applyFill="1" applyBorder="1" applyAlignment="1">
      <alignment horizontal="center"/>
    </xf>
    <xf numFmtId="0" fontId="2" fillId="5" borderId="25" xfId="0" applyFont="1" applyFill="1" applyBorder="1" applyAlignment="1">
      <alignment horizontal="center"/>
    </xf>
    <xf numFmtId="0" fontId="2" fillId="5" borderId="45" xfId="0" applyFont="1" applyFill="1" applyBorder="1" applyAlignment="1">
      <alignment horizontal="center"/>
    </xf>
    <xf numFmtId="0" fontId="0" fillId="5" borderId="49" xfId="0" applyFill="1" applyBorder="1"/>
    <xf numFmtId="0" fontId="0" fillId="5" borderId="51" xfId="0" applyFill="1" applyBorder="1"/>
    <xf numFmtId="0" fontId="0" fillId="5" borderId="53" xfId="0" applyFill="1" applyBorder="1"/>
    <xf numFmtId="0" fontId="8" fillId="0" borderId="0" xfId="0" applyFont="1" applyFill="1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7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72" xfId="0" applyBorder="1"/>
    <xf numFmtId="0" fontId="0" fillId="0" borderId="73" xfId="0" applyBorder="1"/>
    <xf numFmtId="0" fontId="0" fillId="0" borderId="74" xfId="0" applyBorder="1"/>
    <xf numFmtId="0" fontId="0" fillId="0" borderId="7" xfId="0" applyBorder="1"/>
    <xf numFmtId="0" fontId="4" fillId="0" borderId="69" xfId="0" applyFont="1" applyFill="1" applyBorder="1" applyAlignment="1">
      <alignment horizontal="center"/>
    </xf>
    <xf numFmtId="0" fontId="4" fillId="0" borderId="65" xfId="0" applyFont="1" applyFill="1" applyBorder="1" applyAlignment="1">
      <alignment horizontal="center"/>
    </xf>
    <xf numFmtId="0" fontId="0" fillId="0" borderId="70" xfId="0" applyFill="1" applyBorder="1" applyAlignment="1">
      <alignment horizontal="center"/>
    </xf>
    <xf numFmtId="0" fontId="0" fillId="0" borderId="71" xfId="0" applyFill="1" applyBorder="1" applyAlignment="1">
      <alignment horizontal="center"/>
    </xf>
    <xf numFmtId="0" fontId="0" fillId="0" borderId="74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2" fillId="0" borderId="70" xfId="0" applyFont="1" applyFill="1" applyBorder="1" applyAlignment="1">
      <alignment horizontal="center"/>
    </xf>
    <xf numFmtId="0" fontId="0" fillId="0" borderId="71" xfId="0" applyBorder="1"/>
    <xf numFmtId="0" fontId="2" fillId="0" borderId="74" xfId="0" applyFont="1" applyFill="1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70" xfId="0" applyBorder="1" applyAlignment="1">
      <alignment horizontal="center"/>
    </xf>
    <xf numFmtId="165" fontId="0" fillId="0" borderId="0" xfId="0" applyNumberFormat="1"/>
    <xf numFmtId="0" fontId="10" fillId="0" borderId="0" xfId="0" applyFont="1" applyAlignment="1">
      <alignment horizontal="left" vertical="top"/>
    </xf>
    <xf numFmtId="168" fontId="0" fillId="0" borderId="70" xfId="0" applyNumberFormat="1" applyBorder="1" applyAlignment="1">
      <alignment horizontal="center"/>
    </xf>
    <xf numFmtId="168" fontId="0" fillId="0" borderId="71" xfId="0" applyNumberFormat="1" applyBorder="1" applyAlignment="1">
      <alignment horizontal="center"/>
    </xf>
    <xf numFmtId="4" fontId="0" fillId="0" borderId="70" xfId="0" applyNumberFormat="1" applyBorder="1" applyAlignment="1">
      <alignment horizontal="center"/>
    </xf>
    <xf numFmtId="4" fontId="0" fillId="0" borderId="71" xfId="0" applyNumberFormat="1" applyBorder="1" applyAlignment="1">
      <alignment horizontal="center"/>
    </xf>
    <xf numFmtId="0" fontId="16" fillId="6" borderId="65" xfId="0" applyFont="1" applyFill="1" applyBorder="1" applyAlignment="1">
      <alignment horizontal="center"/>
    </xf>
    <xf numFmtId="0" fontId="0" fillId="6" borderId="65" xfId="0" applyFill="1" applyBorder="1" applyAlignment="1">
      <alignment horizontal="center"/>
    </xf>
    <xf numFmtId="0" fontId="0" fillId="5" borderId="46" xfId="0" applyFill="1" applyBorder="1"/>
    <xf numFmtId="166" fontId="0" fillId="5" borderId="46" xfId="0" applyNumberFormat="1" applyFill="1" applyBorder="1"/>
    <xf numFmtId="167" fontId="0" fillId="5" borderId="46" xfId="0" applyNumberFormat="1" applyFill="1" applyBorder="1"/>
    <xf numFmtId="0" fontId="4" fillId="0" borderId="75" xfId="0" applyFont="1" applyBorder="1" applyAlignment="1">
      <alignment horizontal="center"/>
    </xf>
    <xf numFmtId="0" fontId="4" fillId="0" borderId="76" xfId="0" applyFont="1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77" xfId="0" applyFont="1" applyBorder="1" applyAlignment="1">
      <alignment horizontal="center"/>
    </xf>
    <xf numFmtId="0" fontId="0" fillId="0" borderId="78" xfId="0" applyBorder="1" applyAlignment="1">
      <alignment horizontal="center"/>
    </xf>
    <xf numFmtId="0" fontId="0" fillId="0" borderId="6" xfId="0" applyBorder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5" borderId="65" xfId="0" applyFill="1" applyBorder="1" applyAlignment="1">
      <alignment horizontal="center"/>
    </xf>
    <xf numFmtId="0" fontId="0" fillId="5" borderId="65" xfId="0" applyFill="1" applyBorder="1" applyAlignment="1">
      <alignment horizontal="center" vertical="center"/>
    </xf>
    <xf numFmtId="0" fontId="0" fillId="0" borderId="69" xfId="0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5" xfId="0" applyBorder="1" applyAlignment="1">
      <alignment horizontal="center"/>
    </xf>
    <xf numFmtId="0" fontId="6" fillId="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9" fillId="0" borderId="0" xfId="0" applyFont="1" applyAlignment="1">
      <alignment horizontal="center" wrapText="1"/>
    </xf>
    <xf numFmtId="0" fontId="9" fillId="4" borderId="0" xfId="0" applyFont="1" applyFill="1" applyAlignment="1">
      <alignment horizontal="left"/>
    </xf>
    <xf numFmtId="0" fontId="0" fillId="4" borderId="0" xfId="0" applyFill="1" applyAlignment="1">
      <alignment horizontal="left"/>
    </xf>
    <xf numFmtId="0" fontId="10" fillId="0" borderId="49" xfId="0" applyFont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0" borderId="49" xfId="0" applyFont="1" applyBorder="1" applyAlignment="1">
      <alignment horizontal="left" vertical="center"/>
    </xf>
    <xf numFmtId="0" fontId="0" fillId="0" borderId="62" xfId="0" applyBorder="1" applyAlignment="1">
      <alignment horizontal="left" vertical="center"/>
    </xf>
    <xf numFmtId="0" fontId="0" fillId="0" borderId="50" xfId="0" applyBorder="1" applyAlignment="1">
      <alignment horizontal="left" vertical="center"/>
    </xf>
    <xf numFmtId="0" fontId="0" fillId="0" borderId="5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52" xfId="0" applyBorder="1" applyAlignment="1">
      <alignment horizontal="left" vertical="center"/>
    </xf>
    <xf numFmtId="0" fontId="0" fillId="0" borderId="53" xfId="0" applyBorder="1" applyAlignment="1">
      <alignment horizontal="left" vertical="center"/>
    </xf>
    <xf numFmtId="0" fontId="0" fillId="0" borderId="46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9" fillId="0" borderId="62" xfId="0" applyFont="1" applyBorder="1" applyAlignment="1">
      <alignment horizontal="center" vertical="center"/>
    </xf>
    <xf numFmtId="0" fontId="9" fillId="0" borderId="46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0" fillId="0" borderId="0" xfId="0" applyAlignment="1">
      <alignment horizontal="left"/>
    </xf>
    <xf numFmtId="0" fontId="9" fillId="0" borderId="49" xfId="0" applyFont="1" applyBorder="1" applyAlignment="1">
      <alignment horizontal="center" vertical="center"/>
    </xf>
    <xf numFmtId="0" fontId="9" fillId="0" borderId="50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0" fillId="0" borderId="51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49" xfId="0" applyBorder="1" applyAlignment="1">
      <alignment horizontal="center" wrapText="1"/>
    </xf>
    <xf numFmtId="0" fontId="0" fillId="0" borderId="62" xfId="0" applyBorder="1" applyAlignment="1">
      <alignment horizontal="center" wrapText="1"/>
    </xf>
    <xf numFmtId="0" fontId="0" fillId="0" borderId="50" xfId="0" applyBorder="1" applyAlignment="1">
      <alignment horizontal="center" wrapText="1"/>
    </xf>
    <xf numFmtId="0" fontId="0" fillId="0" borderId="53" xfId="0" applyBorder="1" applyAlignment="1">
      <alignment horizontal="center" wrapText="1"/>
    </xf>
    <xf numFmtId="0" fontId="0" fillId="0" borderId="46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9" fillId="0" borderId="0" xfId="0" applyFont="1" applyAlignment="1">
      <alignment horizontal="left" wrapText="1"/>
    </xf>
    <xf numFmtId="0" fontId="0" fillId="0" borderId="56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63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51" xfId="0" applyBorder="1" applyAlignment="1">
      <alignment horizontal="left"/>
    </xf>
    <xf numFmtId="0" fontId="0" fillId="0" borderId="49" xfId="0" applyBorder="1" applyAlignment="1">
      <alignment horizontal="left" wrapText="1"/>
    </xf>
    <xf numFmtId="0" fontId="0" fillId="0" borderId="62" xfId="0" applyBorder="1" applyAlignment="1">
      <alignment horizontal="left" wrapText="1"/>
    </xf>
    <xf numFmtId="0" fontId="0" fillId="0" borderId="50" xfId="0" applyBorder="1" applyAlignment="1">
      <alignment horizontal="left" wrapText="1"/>
    </xf>
    <xf numFmtId="0" fontId="0" fillId="0" borderId="53" xfId="0" applyBorder="1" applyAlignment="1">
      <alignment horizontal="left" wrapText="1"/>
    </xf>
    <xf numFmtId="0" fontId="0" fillId="0" borderId="46" xfId="0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9" fillId="0" borderId="0" xfId="0" applyFont="1" applyBorder="1" applyAlignment="1">
      <alignment horizontal="center"/>
    </xf>
    <xf numFmtId="0" fontId="0" fillId="0" borderId="0" xfId="0" applyBorder="1"/>
  </cellXfs>
  <cellStyles count="1">
    <cellStyle name="Normálna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Hlavný efekt faktora priemer trysky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Vypracovanie!$C$504:$D$504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Vypracovanie!$C$505:$D$505</c:f>
              <c:numCache>
                <c:formatCode>General</c:formatCode>
                <c:ptCount val="2"/>
                <c:pt idx="0">
                  <c:v>294.5</c:v>
                </c:pt>
                <c:pt idx="1">
                  <c:v>137.5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36E-415B-A30E-F4A4C6090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3264368"/>
        <c:axId val="1843261648"/>
      </c:scatterChart>
      <c:valAx>
        <c:axId val="1843264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priemer trysky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43261648"/>
        <c:crosses val="autoZero"/>
        <c:crossBetween val="midCat"/>
      </c:valAx>
      <c:valAx>
        <c:axId val="1843261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priemer odozvy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432643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Hlavný efekt faktora výška vrstvy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Vypracovanie!$E$504:$F$504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Vypracovanie!$E$505:$F$505</c:f>
              <c:numCache>
                <c:formatCode>General</c:formatCode>
                <c:ptCount val="2"/>
                <c:pt idx="0">
                  <c:v>237.25</c:v>
                </c:pt>
                <c:pt idx="1">
                  <c:v>194.75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735-4906-B77D-DFDC145BE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43265456"/>
        <c:axId val="1843264912"/>
      </c:scatterChart>
      <c:valAx>
        <c:axId val="18432654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výška vrstvy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43264912"/>
        <c:crosses val="autoZero"/>
        <c:crossBetween val="midCat"/>
      </c:valAx>
      <c:valAx>
        <c:axId val="184326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priemer odozvy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4326545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Hlavný efekt faktora rýchlosť tlače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Vypracovanie!$G$504:$H$504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Vypracovanie!$G$505:$H$505</c:f>
              <c:numCache>
                <c:formatCode>General</c:formatCode>
                <c:ptCount val="2"/>
                <c:pt idx="0">
                  <c:v>222</c:v>
                </c:pt>
                <c:pt idx="1">
                  <c:v>210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FAC-4A2E-8A78-9319968C8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20470896"/>
        <c:axId val="2120471984"/>
      </c:scatterChart>
      <c:valAx>
        <c:axId val="2120470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rýchlosť tlače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20471984"/>
        <c:crosses val="autoZero"/>
        <c:crossBetween val="midCat"/>
      </c:valAx>
      <c:valAx>
        <c:axId val="2120471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priemer odozvy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204708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Interakcia t2*t1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Vypracovanie!$D$534:$D$535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Vypracovanie!$E$534:$E$535</c:f>
              <c:numCache>
                <c:formatCode>General</c:formatCode>
                <c:ptCount val="2"/>
                <c:pt idx="0">
                  <c:v>245.5</c:v>
                </c:pt>
                <c:pt idx="1">
                  <c:v>198.5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E9-4E2A-B284-7EAC4E038CF1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Vypracovanie!$D$534:$D$535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Vypracovanie!$F$534:$F$535</c:f>
              <c:numCache>
                <c:formatCode>General</c:formatCode>
                <c:ptCount val="2"/>
                <c:pt idx="0">
                  <c:v>229</c:v>
                </c:pt>
                <c:pt idx="1">
                  <c:v>191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E9-4E2A-B284-7EAC4E038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5576384"/>
        <c:axId val="2115774192"/>
      </c:scatterChart>
      <c:valAx>
        <c:axId val="1505576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výška vrstvy v mm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2115774192"/>
        <c:crosses val="autoZero"/>
        <c:crossBetween val="midCat"/>
      </c:valAx>
      <c:valAx>
        <c:axId val="211577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y priemer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055763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Interakcia t3*t2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Vypracovanie!$J$534:$J$535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Vypracovanie!$K$534:$K$535</c:f>
              <c:numCache>
                <c:formatCode>General</c:formatCode>
                <c:ptCount val="2"/>
                <c:pt idx="0">
                  <c:v>309.5</c:v>
                </c:pt>
                <c:pt idx="1">
                  <c:v>165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5B-472A-973F-1F89E2A64FEC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Vypracovanie!$J$534:$J$535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Vypracovanie!$L$534:$L$535</c:f>
              <c:numCache>
                <c:formatCode>General</c:formatCode>
                <c:ptCount val="2"/>
                <c:pt idx="0">
                  <c:v>279.5</c:v>
                </c:pt>
                <c:pt idx="1">
                  <c:v>110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45B-472A-973F-1F89E2A64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4903024"/>
        <c:axId val="1843273616"/>
      </c:scatterChart>
      <c:valAx>
        <c:axId val="19149030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rýchlosť tlače v mm/s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843273616"/>
        <c:crosses val="autoZero"/>
        <c:crossBetween val="midCat"/>
      </c:valAx>
      <c:valAx>
        <c:axId val="1843273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y priemer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149030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/>
              <a:t>Interakcia t3*t1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Vypracovanie!$P$534:$P$535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Vypracovanie!$Q$534:$Q$535</c:f>
              <c:numCache>
                <c:formatCode>General</c:formatCode>
                <c:ptCount val="2"/>
                <c:pt idx="0">
                  <c:v>296</c:v>
                </c:pt>
                <c:pt idx="1">
                  <c:v>148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664-44B1-85DC-C98B69587FA1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Vypracovanie!$P$534:$P$535</c:f>
              <c:numCache>
                <c:formatCode>General</c:formatCode>
                <c:ptCount val="2"/>
                <c:pt idx="0">
                  <c:v>-1</c:v>
                </c:pt>
                <c:pt idx="1">
                  <c:v>1</c:v>
                </c:pt>
              </c:numCache>
            </c:numRef>
          </c:xVal>
          <c:yVal>
            <c:numRef>
              <c:f>Vypracovanie!$R$534:$R$535</c:f>
              <c:numCache>
                <c:formatCode>General</c:formatCode>
                <c:ptCount val="2"/>
                <c:pt idx="0">
                  <c:v>293</c:v>
                </c:pt>
                <c:pt idx="1">
                  <c:v>127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664-44B1-85DC-C98B69587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14900304"/>
        <c:axId val="1914893776"/>
      </c:scatterChart>
      <c:valAx>
        <c:axId val="19149003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rýchlosť tlače v mm/s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14893776"/>
        <c:crosses val="autoZero"/>
        <c:crossBetween val="midCat"/>
      </c:valAx>
      <c:valAx>
        <c:axId val="191489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sk-SK"/>
                  <a:t>x priemer</a:t>
                </a:r>
              </a:p>
            </c:rich>
          </c:tx>
          <c:layout>
            <c:manualLayout>
              <c:xMode val="edge"/>
              <c:yMode val="edge"/>
              <c:x val="2.2222222222222223E-2"/>
              <c:y val="0.322781423155438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9149003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chart" Target="../charts/chart3.xml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chart" Target="../charts/chart2.xml"/><Relationship Id="rId2" Type="http://schemas.openxmlformats.org/officeDocument/2006/relationships/image" Target="../media/image5.png"/><Relationship Id="rId16" Type="http://schemas.openxmlformats.org/officeDocument/2006/relationships/chart" Target="../charts/chart6.xml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chart" Target="../charts/chart1.xml"/><Relationship Id="rId5" Type="http://schemas.openxmlformats.org/officeDocument/2006/relationships/image" Target="../media/image8.png"/><Relationship Id="rId15" Type="http://schemas.openxmlformats.org/officeDocument/2006/relationships/chart" Target="../charts/chart5.xml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3</xdr:row>
      <xdr:rowOff>180975</xdr:rowOff>
    </xdr:from>
    <xdr:to>
      <xdr:col>9</xdr:col>
      <xdr:colOff>581025</xdr:colOff>
      <xdr:row>16</xdr:row>
      <xdr:rowOff>114300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E56A99AA-C3C1-C29F-A86D-57B82BCC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1143000"/>
          <a:ext cx="5905500" cy="2905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22</xdr:row>
      <xdr:rowOff>9525</xdr:rowOff>
    </xdr:from>
    <xdr:to>
      <xdr:col>6</xdr:col>
      <xdr:colOff>257175</xdr:colOff>
      <xdr:row>46</xdr:row>
      <xdr:rowOff>9525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80E1D2AC-48F1-A2B4-F2A4-6A6A462FD4AC}"/>
            </a:ext>
            <a:ext uri="{147F2762-F138-4A5C-976F-8EAC2B608ADB}">
              <a16:predDERef xmlns:a16="http://schemas.microsoft.com/office/drawing/2014/main" pred="{E56A99AA-C3C1-C29F-A86D-57B82BCC5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725" y="4591050"/>
          <a:ext cx="3829050" cy="457200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22</xdr:row>
      <xdr:rowOff>9525</xdr:rowOff>
    </xdr:from>
    <xdr:to>
      <xdr:col>20</xdr:col>
      <xdr:colOff>190500</xdr:colOff>
      <xdr:row>46</xdr:row>
      <xdr:rowOff>9525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C738998B-77C4-C6FB-C7E7-11B34EAFB744}"/>
            </a:ext>
            <a:ext uri="{147F2762-F138-4A5C-976F-8EAC2B608ADB}">
              <a16:predDERef xmlns:a16="http://schemas.microsoft.com/office/drawing/2014/main" pred="{80E1D2AC-48F1-A2B4-F2A4-6A6A462F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43350" y="4591050"/>
          <a:ext cx="9296400" cy="4572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144780</xdr:colOff>
      <xdr:row>132</xdr:row>
      <xdr:rowOff>60960</xdr:rowOff>
    </xdr:from>
    <xdr:to>
      <xdr:col>4</xdr:col>
      <xdr:colOff>1023893</xdr:colOff>
      <xdr:row>150</xdr:row>
      <xdr:rowOff>127000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5843625F-FDCE-308C-1EBD-B140D01A1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780" y="21320760"/>
          <a:ext cx="5036820" cy="3357880"/>
        </a:xfrm>
        <a:prstGeom prst="rect">
          <a:avLst/>
        </a:prstGeom>
      </xdr:spPr>
    </xdr:pic>
    <xdr:clientData/>
  </xdr:twoCellAnchor>
  <xdr:twoCellAnchor editAs="oneCell">
    <xdr:from>
      <xdr:col>5</xdr:col>
      <xdr:colOff>678180</xdr:colOff>
      <xdr:row>132</xdr:row>
      <xdr:rowOff>60960</xdr:rowOff>
    </xdr:from>
    <xdr:to>
      <xdr:col>10</xdr:col>
      <xdr:colOff>512444</xdr:colOff>
      <xdr:row>150</xdr:row>
      <xdr:rowOff>121920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4485361A-5726-D964-B726-B510B629B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41620" y="24597360"/>
          <a:ext cx="5029200" cy="3352800"/>
        </a:xfrm>
        <a:prstGeom prst="rect">
          <a:avLst/>
        </a:prstGeom>
      </xdr:spPr>
    </xdr:pic>
    <xdr:clientData/>
  </xdr:twoCellAnchor>
  <xdr:twoCellAnchor editAs="oneCell">
    <xdr:from>
      <xdr:col>0</xdr:col>
      <xdr:colOff>541020</xdr:colOff>
      <xdr:row>23</xdr:row>
      <xdr:rowOff>10160</xdr:rowOff>
    </xdr:from>
    <xdr:to>
      <xdr:col>4</xdr:col>
      <xdr:colOff>501015</xdr:colOff>
      <xdr:row>38</xdr:row>
      <xdr:rowOff>10160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477FF557-DE09-5848-FA98-5A161C202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41020" y="4422140"/>
          <a:ext cx="4114800" cy="2743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4</xdr:col>
      <xdr:colOff>560991</xdr:colOff>
      <xdr:row>191</xdr:row>
      <xdr:rowOff>76200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E87C1513-562F-CF34-19BD-6AE6A0683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30754320"/>
          <a:ext cx="4111366" cy="4648200"/>
        </a:xfrm>
        <a:prstGeom prst="rect">
          <a:avLst/>
        </a:prstGeom>
      </xdr:spPr>
    </xdr:pic>
    <xdr:clientData/>
  </xdr:twoCellAnchor>
  <xdr:oneCellAnchor>
    <xdr:from>
      <xdr:col>2</xdr:col>
      <xdr:colOff>396240</xdr:colOff>
      <xdr:row>160</xdr:row>
      <xdr:rowOff>156210</xdr:rowOff>
    </xdr:from>
    <xdr:ext cx="7940040" cy="2532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BlokTextu 8">
              <a:extLst>
                <a:ext uri="{FF2B5EF4-FFF2-40B4-BE49-F238E27FC236}">
                  <a16:creationId xmlns:a16="http://schemas.microsoft.com/office/drawing/2014/main" id="{6BC816F4-E4AF-4C16-2FCE-AAF6162C34D2}"/>
                </a:ext>
              </a:extLst>
            </xdr:cNvPr>
            <xdr:cNvSpPr txBox="1"/>
          </xdr:nvSpPr>
          <xdr:spPr>
            <a:xfrm>
              <a:off x="2019300" y="29836110"/>
              <a:ext cx="7940040" cy="2532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sk-SK" sz="1100" b="0" i="1">
                      <a:latin typeface="Cambria Math" panose="02040503050406030204" pitchFamily="18" charset="0"/>
                    </a:rPr>
                    <m:t>216+(−78</m:t>
                  </m:r>
                </m:oMath>
              </a14:m>
              <a:r>
                <a:rPr lang="sk-SK" sz="1100"/>
                <a:t>,5) </a:t>
              </a:r>
              <a14:m>
                <m:oMath xmlns:m="http://schemas.openxmlformats.org/officeDocument/2006/math"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1 −0,3 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0,1</m:t>
                      </m:r>
                    </m:den>
                  </m:f>
                  <m:r>
                    <a:rPr lang="sk-SK" sz="1100" b="0" i="1">
                      <a:latin typeface="Cambria Math" panose="02040503050406030204" pitchFamily="18" charset="0"/>
                    </a:rPr>
                    <m:t>+</m:t>
                  </m:r>
                  <m:d>
                    <m:dPr>
                      <m:ctrlPr>
                        <a:rPr lang="sk-SK" sz="1100" b="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sk-SK" sz="1100" b="0" i="1">
                          <a:latin typeface="Cambria Math" panose="02040503050406030204" pitchFamily="18" charset="0"/>
                        </a:rPr>
                        <m:t>−21,25</m:t>
                      </m:r>
                    </m:e>
                  </m:d>
                  <m:f>
                    <m:fPr>
                      <m:ctrlPr>
                        <a:rPr lang="sk-SK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2−0,1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0,02</m:t>
                      </m:r>
                    </m:den>
                  </m:f>
                </m:oMath>
              </a14:m>
              <a:r>
                <a:rPr lang="sk-SK" sz="1100"/>
                <a:t> + (-6) </a:t>
              </a:r>
              <a14:m>
                <m:oMath xmlns:m="http://schemas.openxmlformats.org/officeDocument/2006/math"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3−80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40</m:t>
                      </m:r>
                    </m:den>
                  </m:f>
                </m:oMath>
              </a14:m>
              <a:r>
                <a:rPr lang="sk-SK" sz="1100"/>
                <a:t> + (-6,25)</a:t>
              </a:r>
              <a14:m>
                <m:oMath xmlns:m="http://schemas.openxmlformats.org/officeDocument/2006/math"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1−0,3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0,1</m:t>
                      </m:r>
                    </m:den>
                  </m:f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2−0,1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0,02</m:t>
                      </m:r>
                    </m:den>
                  </m:f>
                </m:oMath>
              </a14:m>
              <a:r>
                <a:rPr lang="sk-SK" sz="1100"/>
                <a:t> + (-4,5) </a:t>
              </a:r>
              <a14:m>
                <m:oMath xmlns:m="http://schemas.openxmlformats.org/officeDocument/2006/math"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1−0,3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0,1</m:t>
                      </m:r>
                    </m:den>
                  </m:f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3−80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40</m:t>
                      </m:r>
                    </m:den>
                  </m:f>
                </m:oMath>
              </a14:m>
              <a:r>
                <a:rPr lang="sk-SK" sz="1100"/>
                <a:t> + 2,25 </a:t>
              </a:r>
              <a14:m>
                <m:oMath xmlns:m="http://schemas.openxmlformats.org/officeDocument/2006/math"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2−0,1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0,02</m:t>
                      </m:r>
                    </m:den>
                  </m:f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3−80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40</m:t>
                      </m:r>
                    </m:den>
                  </m:f>
                </m:oMath>
              </a14:m>
              <a:r>
                <a:rPr lang="sk-SK" sz="1100"/>
                <a:t> + 1,75 </a:t>
              </a:r>
              <a14:m>
                <m:oMath xmlns:m="http://schemas.openxmlformats.org/officeDocument/2006/math"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1−0,3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0,1</m:t>
                      </m:r>
                    </m:den>
                  </m:f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2−0,1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0,02</m:t>
                      </m:r>
                    </m:den>
                  </m:f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3−80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40</m:t>
                      </m:r>
                    </m:den>
                  </m:f>
                </m:oMath>
              </a14:m>
              <a:endParaRPr lang="sk-SK" sz="1100"/>
            </a:p>
          </xdr:txBody>
        </xdr:sp>
      </mc:Choice>
      <mc:Fallback xmlns="">
        <xdr:sp macro="" textlink="">
          <xdr:nvSpPr>
            <xdr:cNvPr id="9" name="BlokTextu 8">
              <a:extLst>
                <a:ext uri="{FF2B5EF4-FFF2-40B4-BE49-F238E27FC236}">
                  <a16:creationId xmlns:a16="http://schemas.microsoft.com/office/drawing/2014/main" id="{6BC816F4-E4AF-4C16-2FCE-AAF6162C34D2}"/>
                </a:ext>
              </a:extLst>
            </xdr:cNvPr>
            <xdr:cNvSpPr txBox="1"/>
          </xdr:nvSpPr>
          <xdr:spPr>
            <a:xfrm>
              <a:off x="2019300" y="29836110"/>
              <a:ext cx="7940040" cy="2532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sk-SK" sz="1100" b="0" i="0">
                  <a:latin typeface="Cambria Math" panose="02040503050406030204" pitchFamily="18" charset="0"/>
                </a:rPr>
                <a:t>216+(−78</a:t>
              </a:r>
              <a:r>
                <a:rPr lang="sk-SK" sz="1100"/>
                <a:t>,5) </a:t>
              </a:r>
              <a:r>
                <a:rPr lang="sk-SK" sz="1100" i="0">
                  <a:latin typeface="Cambria Math" panose="02040503050406030204" pitchFamily="18" charset="0"/>
                </a:rPr>
                <a:t>(</a:t>
              </a:r>
              <a:r>
                <a:rPr lang="sk-SK" sz="1100" b="0" i="0">
                  <a:latin typeface="Cambria Math" panose="02040503050406030204" pitchFamily="18" charset="0"/>
                </a:rPr>
                <a:t>𝑥1 −0,3 )/0,1+(−21,25)  (𝑥2−0,1)/0,02</a:t>
              </a:r>
              <a:r>
                <a:rPr lang="sk-SK" sz="1100"/>
                <a:t> + (-6) </a:t>
              </a:r>
              <a:r>
                <a:rPr lang="sk-SK" sz="1100" i="0">
                  <a:latin typeface="Cambria Math" panose="02040503050406030204" pitchFamily="18" charset="0"/>
                </a:rPr>
                <a:t>(</a:t>
              </a:r>
              <a:r>
                <a:rPr lang="sk-SK" sz="1100" b="0" i="0">
                  <a:latin typeface="Cambria Math" panose="02040503050406030204" pitchFamily="18" charset="0"/>
                </a:rPr>
                <a:t>𝑥3−80)/40</a:t>
              </a:r>
              <a:r>
                <a:rPr lang="sk-SK" sz="1100"/>
                <a:t> + (-6,25)</a:t>
              </a:r>
              <a:r>
                <a:rPr lang="sk-SK" sz="1100" i="0">
                  <a:latin typeface="Cambria Math" panose="02040503050406030204" pitchFamily="18" charset="0"/>
                </a:rPr>
                <a:t>(</a:t>
              </a:r>
              <a:r>
                <a:rPr lang="sk-SK" sz="1100" b="0" i="0">
                  <a:latin typeface="Cambria Math" panose="02040503050406030204" pitchFamily="18" charset="0"/>
                </a:rPr>
                <a:t>𝑥1−0,3)/0,1  (𝑥2−0,1)/0,02</a:t>
              </a:r>
              <a:r>
                <a:rPr lang="sk-SK" sz="1100"/>
                <a:t> + (-4,5) </a:t>
              </a:r>
              <a:r>
                <a:rPr lang="sk-SK" sz="1100" i="0">
                  <a:latin typeface="Cambria Math" panose="02040503050406030204" pitchFamily="18" charset="0"/>
                </a:rPr>
                <a:t>(</a:t>
              </a:r>
              <a:r>
                <a:rPr lang="sk-SK" sz="1100" b="0" i="0">
                  <a:latin typeface="Cambria Math" panose="02040503050406030204" pitchFamily="18" charset="0"/>
                </a:rPr>
                <a:t>𝑥1−0,3)/0,1  (𝑥3−80)/40</a:t>
              </a:r>
              <a:r>
                <a:rPr lang="sk-SK" sz="1100"/>
                <a:t> + 2,25 </a:t>
              </a:r>
              <a:r>
                <a:rPr lang="sk-SK" sz="1100" i="0">
                  <a:latin typeface="Cambria Math" panose="02040503050406030204" pitchFamily="18" charset="0"/>
                </a:rPr>
                <a:t>(</a:t>
              </a:r>
              <a:r>
                <a:rPr lang="sk-SK" sz="1100" b="0" i="0">
                  <a:latin typeface="Cambria Math" panose="02040503050406030204" pitchFamily="18" charset="0"/>
                </a:rPr>
                <a:t>𝑥2−0,1)/0,02  (𝑥3−80)/40</a:t>
              </a:r>
              <a:r>
                <a:rPr lang="sk-SK" sz="1100"/>
                <a:t> + 1,75 </a:t>
              </a:r>
              <a:r>
                <a:rPr lang="sk-SK" sz="1100" i="0">
                  <a:latin typeface="Cambria Math" panose="02040503050406030204" pitchFamily="18" charset="0"/>
                </a:rPr>
                <a:t>(</a:t>
              </a:r>
              <a:r>
                <a:rPr lang="sk-SK" sz="1100" b="0" i="0">
                  <a:latin typeface="Cambria Math" panose="02040503050406030204" pitchFamily="18" charset="0"/>
                </a:rPr>
                <a:t>𝑥1−0,3)/0,1  (𝑥2−0,1)/0,02  (𝑥3−80)/40</a:t>
              </a:r>
              <a:endParaRPr lang="sk-SK" sz="1100"/>
            </a:p>
          </xdr:txBody>
        </xdr:sp>
      </mc:Fallback>
    </mc:AlternateContent>
    <xdr:clientData/>
  </xdr:oneCellAnchor>
  <xdr:oneCellAnchor>
    <xdr:from>
      <xdr:col>2</xdr:col>
      <xdr:colOff>68580</xdr:colOff>
      <xdr:row>195</xdr:row>
      <xdr:rowOff>156210</xdr:rowOff>
    </xdr:from>
    <xdr:ext cx="7940040" cy="25321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BlokTextu 9">
              <a:extLst>
                <a:ext uri="{FF2B5EF4-FFF2-40B4-BE49-F238E27FC236}">
                  <a16:creationId xmlns:a16="http://schemas.microsoft.com/office/drawing/2014/main" id="{DCA0B722-39DC-49AE-BD0C-864C3D9AD6AD}"/>
                </a:ext>
              </a:extLst>
            </xdr:cNvPr>
            <xdr:cNvSpPr txBox="1"/>
          </xdr:nvSpPr>
          <xdr:spPr>
            <a:xfrm>
              <a:off x="1485900" y="29836110"/>
              <a:ext cx="7940040" cy="2532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14:m>
                <m:oMath xmlns:m="http://schemas.openxmlformats.org/officeDocument/2006/math">
                  <m:r>
                    <a:rPr lang="sk-SK" sz="1100" b="0" i="1">
                      <a:latin typeface="Cambria Math" panose="02040503050406030204" pitchFamily="18" charset="0"/>
                    </a:rPr>
                    <m:t>216+(−78</m:t>
                  </m:r>
                </m:oMath>
              </a14:m>
              <a:r>
                <a:rPr lang="sk-SK" sz="1100"/>
                <a:t>,5) </a:t>
              </a:r>
              <a14:m>
                <m:oMath xmlns:m="http://schemas.openxmlformats.org/officeDocument/2006/math"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1 −0,3 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0,1</m:t>
                      </m:r>
                    </m:den>
                  </m:f>
                  <m:r>
                    <a:rPr lang="sk-SK" sz="1100" b="0" i="1">
                      <a:latin typeface="Cambria Math" panose="02040503050406030204" pitchFamily="18" charset="0"/>
                    </a:rPr>
                    <m:t>+</m:t>
                  </m:r>
                  <m:d>
                    <m:dPr>
                      <m:ctrlPr>
                        <a:rPr lang="sk-SK" sz="1100" b="0" i="1">
                          <a:latin typeface="Cambria Math" panose="02040503050406030204" pitchFamily="18" charset="0"/>
                        </a:rPr>
                      </m:ctrlPr>
                    </m:dPr>
                    <m:e>
                      <m:r>
                        <a:rPr lang="sk-SK" sz="1100" b="0" i="1">
                          <a:latin typeface="Cambria Math" panose="02040503050406030204" pitchFamily="18" charset="0"/>
                        </a:rPr>
                        <m:t>−21,25</m:t>
                      </m:r>
                    </m:e>
                  </m:d>
                  <m:f>
                    <m:fPr>
                      <m:ctrlPr>
                        <a:rPr lang="sk-SK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2−0,1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0,02</m:t>
                      </m:r>
                    </m:den>
                  </m:f>
                </m:oMath>
              </a14:m>
              <a:r>
                <a:rPr lang="sk-SK" sz="1100"/>
                <a:t> + (-6) </a:t>
              </a:r>
              <a14:m>
                <m:oMath xmlns:m="http://schemas.openxmlformats.org/officeDocument/2006/math"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3−80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40</m:t>
                      </m:r>
                    </m:den>
                  </m:f>
                </m:oMath>
              </a14:m>
              <a:r>
                <a:rPr lang="sk-SK" sz="1100"/>
                <a:t> + (-6,25)</a:t>
              </a:r>
              <a14:m>
                <m:oMath xmlns:m="http://schemas.openxmlformats.org/officeDocument/2006/math"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1−0,3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0,1</m:t>
                      </m:r>
                    </m:den>
                  </m:f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2−0,1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0,02</m:t>
                      </m:r>
                    </m:den>
                  </m:f>
                </m:oMath>
              </a14:m>
              <a:r>
                <a:rPr lang="sk-SK" sz="1100"/>
                <a:t> + (-4,5) </a:t>
              </a:r>
              <a14:m>
                <m:oMath xmlns:m="http://schemas.openxmlformats.org/officeDocument/2006/math"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1−0,3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0,1</m:t>
                      </m:r>
                    </m:den>
                  </m:f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3−80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40</m:t>
                      </m:r>
                    </m:den>
                  </m:f>
                </m:oMath>
              </a14:m>
              <a:r>
                <a:rPr lang="sk-SK" sz="1100"/>
                <a:t> + 2,25 </a:t>
              </a:r>
              <a14:m>
                <m:oMath xmlns:m="http://schemas.openxmlformats.org/officeDocument/2006/math"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2−0,1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0,02</m:t>
                      </m:r>
                    </m:den>
                  </m:f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3−80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40</m:t>
                      </m:r>
                    </m:den>
                  </m:f>
                </m:oMath>
              </a14:m>
              <a:r>
                <a:rPr lang="sk-SK" sz="1100"/>
                <a:t> + 1,75 </a:t>
              </a:r>
              <a14:m>
                <m:oMath xmlns:m="http://schemas.openxmlformats.org/officeDocument/2006/math"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1−0,3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0,1</m:t>
                      </m:r>
                    </m:den>
                  </m:f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2−0,1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0,02</m:t>
                      </m:r>
                    </m:den>
                  </m:f>
                  <m:f>
                    <m:fPr>
                      <m:ctrlPr>
                        <a:rPr lang="sk-SK" sz="110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sk-SK" sz="1100" b="0" i="1">
                          <a:latin typeface="Cambria Math" panose="02040503050406030204" pitchFamily="18" charset="0"/>
                        </a:rPr>
                        <m:t>𝑥</m:t>
                      </m:r>
                      <m:r>
                        <a:rPr lang="sk-SK" sz="1100" b="0" i="1">
                          <a:latin typeface="Cambria Math" panose="02040503050406030204" pitchFamily="18" charset="0"/>
                        </a:rPr>
                        <m:t>3−80</m:t>
                      </m:r>
                    </m:num>
                    <m:den>
                      <m:r>
                        <a:rPr lang="sk-SK" sz="1100" b="0" i="1">
                          <a:latin typeface="Cambria Math" panose="02040503050406030204" pitchFamily="18" charset="0"/>
                        </a:rPr>
                        <m:t>40</m:t>
                      </m:r>
                    </m:den>
                  </m:f>
                </m:oMath>
              </a14:m>
              <a:endParaRPr lang="sk-SK" sz="1100"/>
            </a:p>
          </xdr:txBody>
        </xdr:sp>
      </mc:Choice>
      <mc:Fallback xmlns="">
        <xdr:sp macro="" textlink="">
          <xdr:nvSpPr>
            <xdr:cNvPr id="10" name="BlokTextu 9">
              <a:extLst>
                <a:ext uri="{FF2B5EF4-FFF2-40B4-BE49-F238E27FC236}">
                  <a16:creationId xmlns:a16="http://schemas.microsoft.com/office/drawing/2014/main" id="{DCA0B722-39DC-49AE-BD0C-864C3D9AD6AD}"/>
                </a:ext>
              </a:extLst>
            </xdr:cNvPr>
            <xdr:cNvSpPr txBox="1"/>
          </xdr:nvSpPr>
          <xdr:spPr>
            <a:xfrm>
              <a:off x="1485900" y="29836110"/>
              <a:ext cx="7940040" cy="25321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sk-SK" sz="1100" b="0" i="0">
                  <a:latin typeface="Cambria Math" panose="02040503050406030204" pitchFamily="18" charset="0"/>
                </a:rPr>
                <a:t>216+(−78</a:t>
              </a:r>
              <a:r>
                <a:rPr lang="sk-SK" sz="1100"/>
                <a:t>,5) </a:t>
              </a:r>
              <a:r>
                <a:rPr lang="sk-SK" sz="1100" i="0">
                  <a:latin typeface="Cambria Math" panose="02040503050406030204" pitchFamily="18" charset="0"/>
                </a:rPr>
                <a:t>(</a:t>
              </a:r>
              <a:r>
                <a:rPr lang="sk-SK" sz="1100" b="0" i="0">
                  <a:latin typeface="Cambria Math" panose="02040503050406030204" pitchFamily="18" charset="0"/>
                </a:rPr>
                <a:t>𝑥1 −0,3 )/0,1+(−21,25)  (𝑥2−0,1)/0,02</a:t>
              </a:r>
              <a:r>
                <a:rPr lang="sk-SK" sz="1100"/>
                <a:t> + (-6) </a:t>
              </a:r>
              <a:r>
                <a:rPr lang="sk-SK" sz="1100" i="0">
                  <a:latin typeface="Cambria Math" panose="02040503050406030204" pitchFamily="18" charset="0"/>
                </a:rPr>
                <a:t>(</a:t>
              </a:r>
              <a:r>
                <a:rPr lang="sk-SK" sz="1100" b="0" i="0">
                  <a:latin typeface="Cambria Math" panose="02040503050406030204" pitchFamily="18" charset="0"/>
                </a:rPr>
                <a:t>𝑥3−80)/40</a:t>
              </a:r>
              <a:r>
                <a:rPr lang="sk-SK" sz="1100"/>
                <a:t> + (-6,25)</a:t>
              </a:r>
              <a:r>
                <a:rPr lang="sk-SK" sz="1100" i="0">
                  <a:latin typeface="Cambria Math" panose="02040503050406030204" pitchFamily="18" charset="0"/>
                </a:rPr>
                <a:t>(</a:t>
              </a:r>
              <a:r>
                <a:rPr lang="sk-SK" sz="1100" b="0" i="0">
                  <a:latin typeface="Cambria Math" panose="02040503050406030204" pitchFamily="18" charset="0"/>
                </a:rPr>
                <a:t>𝑥1−0,3)/0,1  (𝑥2−0,1)/0,02</a:t>
              </a:r>
              <a:r>
                <a:rPr lang="sk-SK" sz="1100"/>
                <a:t> + (-4,5) </a:t>
              </a:r>
              <a:r>
                <a:rPr lang="sk-SK" sz="1100" i="0">
                  <a:latin typeface="Cambria Math" panose="02040503050406030204" pitchFamily="18" charset="0"/>
                </a:rPr>
                <a:t>(</a:t>
              </a:r>
              <a:r>
                <a:rPr lang="sk-SK" sz="1100" b="0" i="0">
                  <a:latin typeface="Cambria Math" panose="02040503050406030204" pitchFamily="18" charset="0"/>
                </a:rPr>
                <a:t>𝑥1−0,3)/0,1  (𝑥3−80)/40</a:t>
              </a:r>
              <a:r>
                <a:rPr lang="sk-SK" sz="1100"/>
                <a:t> + 2,25 </a:t>
              </a:r>
              <a:r>
                <a:rPr lang="sk-SK" sz="1100" i="0">
                  <a:latin typeface="Cambria Math" panose="02040503050406030204" pitchFamily="18" charset="0"/>
                </a:rPr>
                <a:t>(</a:t>
              </a:r>
              <a:r>
                <a:rPr lang="sk-SK" sz="1100" b="0" i="0">
                  <a:latin typeface="Cambria Math" panose="02040503050406030204" pitchFamily="18" charset="0"/>
                </a:rPr>
                <a:t>𝑥2−0,1)/0,02  (𝑥3−80)/40</a:t>
              </a:r>
              <a:r>
                <a:rPr lang="sk-SK" sz="1100"/>
                <a:t> + 1,75 </a:t>
              </a:r>
              <a:r>
                <a:rPr lang="sk-SK" sz="1100" i="0">
                  <a:latin typeface="Cambria Math" panose="02040503050406030204" pitchFamily="18" charset="0"/>
                </a:rPr>
                <a:t>(</a:t>
              </a:r>
              <a:r>
                <a:rPr lang="sk-SK" sz="1100" b="0" i="0">
                  <a:latin typeface="Cambria Math" panose="02040503050406030204" pitchFamily="18" charset="0"/>
                </a:rPr>
                <a:t>𝑥1−0,3)/0,1  (𝑥2−0,1)/0,02  (𝑥3−80)/40</a:t>
              </a:r>
              <a:endParaRPr lang="sk-SK" sz="1100"/>
            </a:p>
          </xdr:txBody>
        </xdr:sp>
      </mc:Fallback>
    </mc:AlternateContent>
    <xdr:clientData/>
  </xdr:oneCellAnchor>
  <xdr:twoCellAnchor editAs="oneCell">
    <xdr:from>
      <xdr:col>0</xdr:col>
      <xdr:colOff>601980</xdr:colOff>
      <xdr:row>235</xdr:row>
      <xdr:rowOff>99061</xdr:rowOff>
    </xdr:from>
    <xdr:to>
      <xdr:col>3</xdr:col>
      <xdr:colOff>1033780</xdr:colOff>
      <xdr:row>241</xdr:row>
      <xdr:rowOff>1728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390D98AF-03E6-C770-6EC5-EE3E71D16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1980" y="43624501"/>
          <a:ext cx="3383280" cy="999947"/>
        </a:xfrm>
        <a:prstGeom prst="rect">
          <a:avLst/>
        </a:prstGeom>
      </xdr:spPr>
    </xdr:pic>
    <xdr:clientData/>
  </xdr:twoCellAnchor>
  <xdr:twoCellAnchor editAs="oneCell">
    <xdr:from>
      <xdr:col>4</xdr:col>
      <xdr:colOff>548640</xdr:colOff>
      <xdr:row>235</xdr:row>
      <xdr:rowOff>68580</xdr:rowOff>
    </xdr:from>
    <xdr:to>
      <xdr:col>7</xdr:col>
      <xdr:colOff>494302</xdr:colOff>
      <xdr:row>240</xdr:row>
      <xdr:rowOff>154127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60EA8B48-3BD3-453F-B731-CDD890EF0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98620" y="43594020"/>
          <a:ext cx="3383280" cy="999947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274</xdr:row>
      <xdr:rowOff>0</xdr:rowOff>
    </xdr:from>
    <xdr:to>
      <xdr:col>3</xdr:col>
      <xdr:colOff>866984</xdr:colOff>
      <xdr:row>302</xdr:row>
      <xdr:rowOff>53340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57AD1345-1D2F-FABD-804C-69B996FA88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50756820"/>
          <a:ext cx="3208863" cy="5173980"/>
        </a:xfrm>
        <a:prstGeom prst="rect">
          <a:avLst/>
        </a:prstGeom>
      </xdr:spPr>
    </xdr:pic>
    <xdr:clientData/>
  </xdr:twoCellAnchor>
  <xdr:twoCellAnchor editAs="oneCell">
    <xdr:from>
      <xdr:col>25</xdr:col>
      <xdr:colOff>60961</xdr:colOff>
      <xdr:row>196</xdr:row>
      <xdr:rowOff>45720</xdr:rowOff>
    </xdr:from>
    <xdr:to>
      <xdr:col>31</xdr:col>
      <xdr:colOff>449581</xdr:colOff>
      <xdr:row>203</xdr:row>
      <xdr:rowOff>142956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B2938519-AEEB-AE80-CA84-5C4596A26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345401" y="36347400"/>
          <a:ext cx="4274820" cy="1400256"/>
        </a:xfrm>
        <a:prstGeom prst="rect">
          <a:avLst/>
        </a:prstGeom>
      </xdr:spPr>
    </xdr:pic>
    <xdr:clientData/>
  </xdr:twoCellAnchor>
  <xdr:twoCellAnchor editAs="oneCell">
    <xdr:from>
      <xdr:col>1</xdr:col>
      <xdr:colOff>79375</xdr:colOff>
      <xdr:row>376</xdr:row>
      <xdr:rowOff>142875</xdr:rowOff>
    </xdr:from>
    <xdr:to>
      <xdr:col>5</xdr:col>
      <xdr:colOff>793750</xdr:colOff>
      <xdr:row>396</xdr:row>
      <xdr:rowOff>36027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77608792-DC4E-AC25-EE53-D42CF4BA3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2625" y="73183750"/>
          <a:ext cx="5207000" cy="370315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352</xdr:row>
      <xdr:rowOff>0</xdr:rowOff>
    </xdr:from>
    <xdr:to>
      <xdr:col>13</xdr:col>
      <xdr:colOff>31963</xdr:colOff>
      <xdr:row>354</xdr:row>
      <xdr:rowOff>136072</xdr:rowOff>
    </xdr:to>
    <xdr:pic>
      <xdr:nvPicPr>
        <xdr:cNvPr id="4" name="Obrázok 3">
          <a:extLst>
            <a:ext uri="{FF2B5EF4-FFF2-40B4-BE49-F238E27FC236}">
              <a16:creationId xmlns:a16="http://schemas.microsoft.com/office/drawing/2014/main" id="{7F764B92-DE9C-4B9E-BD8A-603F74DC1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49857" y="64797214"/>
          <a:ext cx="2082106" cy="49892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356</xdr:row>
      <xdr:rowOff>117928</xdr:rowOff>
    </xdr:from>
    <xdr:to>
      <xdr:col>13</xdr:col>
      <xdr:colOff>833085</xdr:colOff>
      <xdr:row>359</xdr:row>
      <xdr:rowOff>79668</xdr:rowOff>
    </xdr:to>
    <xdr:pic>
      <xdr:nvPicPr>
        <xdr:cNvPr id="6" name="Obrázok 5">
          <a:extLst>
            <a:ext uri="{FF2B5EF4-FFF2-40B4-BE49-F238E27FC236}">
              <a16:creationId xmlns:a16="http://schemas.microsoft.com/office/drawing/2014/main" id="{BA44A808-31E1-4B43-99AB-7A478F6CF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649857" y="65640857"/>
          <a:ext cx="2883228" cy="515097"/>
        </a:xfrm>
        <a:prstGeom prst="rect">
          <a:avLst/>
        </a:prstGeom>
      </xdr:spPr>
    </xdr:pic>
    <xdr:clientData/>
  </xdr:twoCellAnchor>
  <xdr:twoCellAnchor>
    <xdr:from>
      <xdr:col>8</xdr:col>
      <xdr:colOff>746125</xdr:colOff>
      <xdr:row>480</xdr:row>
      <xdr:rowOff>31749</xdr:rowOff>
    </xdr:from>
    <xdr:to>
      <xdr:col>13</xdr:col>
      <xdr:colOff>31750</xdr:colOff>
      <xdr:row>494</xdr:row>
      <xdr:rowOff>14286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730250</xdr:colOff>
      <xdr:row>495</xdr:row>
      <xdr:rowOff>63500</xdr:rowOff>
    </xdr:from>
    <xdr:to>
      <xdr:col>13</xdr:col>
      <xdr:colOff>15875</xdr:colOff>
      <xdr:row>508</xdr:row>
      <xdr:rowOff>173037</xdr:rowOff>
    </xdr:to>
    <xdr:graphicFrame macro="">
      <xdr:nvGraphicFramePr>
        <xdr:cNvPr id="30" name="Chart 2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762000</xdr:colOff>
      <xdr:row>510</xdr:row>
      <xdr:rowOff>79374</xdr:rowOff>
    </xdr:from>
    <xdr:to>
      <xdr:col>13</xdr:col>
      <xdr:colOff>0</xdr:colOff>
      <xdr:row>523</xdr:row>
      <xdr:rowOff>157161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517072</xdr:colOff>
      <xdr:row>538</xdr:row>
      <xdr:rowOff>36739</xdr:rowOff>
    </xdr:from>
    <xdr:to>
      <xdr:col>5</xdr:col>
      <xdr:colOff>612322</xdr:colOff>
      <xdr:row>552</xdr:row>
      <xdr:rowOff>112939</xdr:rowOff>
    </xdr:to>
    <xdr:graphicFrame macro="">
      <xdr:nvGraphicFramePr>
        <xdr:cNvPr id="40" name="Chart 3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1088571</xdr:colOff>
      <xdr:row>537</xdr:row>
      <xdr:rowOff>50346</xdr:rowOff>
    </xdr:from>
    <xdr:to>
      <xdr:col>11</xdr:col>
      <xdr:colOff>625928</xdr:colOff>
      <xdr:row>551</xdr:row>
      <xdr:rowOff>126546</xdr:rowOff>
    </xdr:to>
    <xdr:graphicFrame macro="">
      <xdr:nvGraphicFramePr>
        <xdr:cNvPr id="41" name="Chart 4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326571</xdr:colOff>
      <xdr:row>537</xdr:row>
      <xdr:rowOff>131988</xdr:rowOff>
    </xdr:from>
    <xdr:to>
      <xdr:col>18</xdr:col>
      <xdr:colOff>258535</xdr:colOff>
      <xdr:row>552</xdr:row>
      <xdr:rowOff>17688</xdr:rowOff>
    </xdr:to>
    <xdr:graphicFrame macro="">
      <xdr:nvGraphicFramePr>
        <xdr:cNvPr id="42" name="Chart 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1"/>
  <sheetViews>
    <sheetView zoomScale="80" zoomScaleNormal="80" workbookViewId="0">
      <selection activeCell="P22" sqref="P22"/>
    </sheetView>
  </sheetViews>
  <sheetFormatPr defaultRowHeight="15"/>
  <cols>
    <col min="12" max="16" width="11.7109375" customWidth="1"/>
  </cols>
  <sheetData>
    <row r="1" spans="1:16">
      <c r="A1" s="189" t="s">
        <v>0</v>
      </c>
      <c r="B1" s="190"/>
      <c r="C1" s="190"/>
      <c r="D1" s="190"/>
    </row>
    <row r="2" spans="1:16">
      <c r="A2" s="190"/>
      <c r="B2" s="190"/>
      <c r="C2" s="190"/>
      <c r="D2" s="190"/>
    </row>
    <row r="3" spans="1:16" ht="32.25" customHeight="1">
      <c r="A3" s="3"/>
      <c r="L3" s="2"/>
      <c r="M3" s="4" t="s">
        <v>1</v>
      </c>
      <c r="N3" s="5" t="s">
        <v>2</v>
      </c>
      <c r="O3" s="5" t="s">
        <v>3</v>
      </c>
      <c r="P3" s="6" t="s">
        <v>4</v>
      </c>
    </row>
    <row r="4" spans="1:16" ht="18" customHeight="1">
      <c r="L4" s="2"/>
      <c r="M4" s="7" t="s">
        <v>5</v>
      </c>
      <c r="N4" s="8" t="s">
        <v>6</v>
      </c>
      <c r="O4" s="8" t="s">
        <v>7</v>
      </c>
      <c r="P4" s="9" t="s">
        <v>8</v>
      </c>
    </row>
    <row r="5" spans="1:16" ht="18" customHeight="1">
      <c r="L5" s="10">
        <v>1</v>
      </c>
      <c r="M5" s="11">
        <v>0.2</v>
      </c>
      <c r="N5" s="12">
        <v>0.08</v>
      </c>
      <c r="O5" s="12">
        <v>40</v>
      </c>
      <c r="P5" s="13">
        <v>311</v>
      </c>
    </row>
    <row r="6" spans="1:16" ht="18" customHeight="1">
      <c r="L6" s="14">
        <v>2</v>
      </c>
      <c r="M6" s="11">
        <v>0.2</v>
      </c>
      <c r="N6" s="12">
        <v>0.08</v>
      </c>
      <c r="O6" s="12">
        <v>120</v>
      </c>
      <c r="P6" s="13">
        <v>308</v>
      </c>
    </row>
    <row r="7" spans="1:16" ht="18" customHeight="1">
      <c r="L7" s="14">
        <v>3</v>
      </c>
      <c r="M7" s="11">
        <v>0.2</v>
      </c>
      <c r="N7" s="12">
        <v>0.12</v>
      </c>
      <c r="O7" s="12">
        <v>40</v>
      </c>
      <c r="P7" s="13">
        <v>281</v>
      </c>
    </row>
    <row r="8" spans="1:16" ht="18" customHeight="1">
      <c r="L8" s="14">
        <v>4</v>
      </c>
      <c r="M8" s="11">
        <v>0.2</v>
      </c>
      <c r="N8" s="12">
        <v>0.12</v>
      </c>
      <c r="O8" s="12">
        <v>120</v>
      </c>
      <c r="P8" s="13">
        <v>278</v>
      </c>
    </row>
    <row r="9" spans="1:16" ht="18" customHeight="1">
      <c r="L9" s="14">
        <v>5</v>
      </c>
      <c r="M9" s="11">
        <v>0.4</v>
      </c>
      <c r="N9" s="12">
        <v>0.08</v>
      </c>
      <c r="O9" s="12">
        <v>40</v>
      </c>
      <c r="P9" s="13">
        <v>179</v>
      </c>
    </row>
    <row r="10" spans="1:16" ht="18" customHeight="1">
      <c r="L10" s="14">
        <v>6</v>
      </c>
      <c r="M10" s="11">
        <v>0.4</v>
      </c>
      <c r="N10" s="12">
        <v>0.08</v>
      </c>
      <c r="O10" s="12">
        <v>120</v>
      </c>
      <c r="P10" s="13">
        <v>151</v>
      </c>
    </row>
    <row r="11" spans="1:16" ht="18" customHeight="1">
      <c r="L11" s="14">
        <v>7</v>
      </c>
      <c r="M11" s="11">
        <v>0.4</v>
      </c>
      <c r="N11" s="12">
        <v>0.12</v>
      </c>
      <c r="O11" s="12">
        <v>40</v>
      </c>
      <c r="P11" s="13">
        <v>116</v>
      </c>
    </row>
    <row r="12" spans="1:16" ht="18" customHeight="1">
      <c r="L12" s="15">
        <v>8</v>
      </c>
      <c r="M12" s="16">
        <v>0.4</v>
      </c>
      <c r="N12" s="17">
        <v>0.12</v>
      </c>
      <c r="O12" s="17">
        <v>120</v>
      </c>
      <c r="P12" s="18">
        <v>104</v>
      </c>
    </row>
    <row r="13" spans="1:16" ht="18" customHeight="1">
      <c r="L13" s="14">
        <v>9</v>
      </c>
      <c r="M13" s="11">
        <v>0.2</v>
      </c>
      <c r="N13" s="12">
        <v>0.08</v>
      </c>
      <c r="O13" s="12">
        <v>40</v>
      </c>
      <c r="P13" s="13">
        <v>312</v>
      </c>
    </row>
    <row r="14" spans="1:16" ht="18" customHeight="1">
      <c r="L14" s="14">
        <v>10</v>
      </c>
      <c r="M14" s="11">
        <v>0.2</v>
      </c>
      <c r="N14" s="12">
        <v>0.08</v>
      </c>
      <c r="O14" s="12">
        <v>120</v>
      </c>
      <c r="P14" s="13">
        <v>307</v>
      </c>
    </row>
    <row r="15" spans="1:16" ht="18" customHeight="1">
      <c r="L15" s="14">
        <v>11</v>
      </c>
      <c r="M15" s="11">
        <v>0.2</v>
      </c>
      <c r="N15" s="12">
        <v>0.12</v>
      </c>
      <c r="O15" s="12">
        <v>40</v>
      </c>
      <c r="P15" s="13">
        <v>280</v>
      </c>
    </row>
    <row r="16" spans="1:16" ht="18" customHeight="1">
      <c r="L16" s="14">
        <v>12</v>
      </c>
      <c r="M16" s="11">
        <v>0.2</v>
      </c>
      <c r="N16" s="12">
        <v>0.12</v>
      </c>
      <c r="O16" s="12">
        <v>120</v>
      </c>
      <c r="P16" s="13">
        <v>279</v>
      </c>
    </row>
    <row r="17" spans="12:16" ht="18" customHeight="1">
      <c r="L17" s="14">
        <v>13</v>
      </c>
      <c r="M17" s="11">
        <v>0.4</v>
      </c>
      <c r="N17" s="12">
        <v>0.08</v>
      </c>
      <c r="O17" s="12">
        <v>40</v>
      </c>
      <c r="P17" s="13">
        <v>180</v>
      </c>
    </row>
    <row r="18" spans="12:16" ht="18" customHeight="1">
      <c r="L18" s="14">
        <v>14</v>
      </c>
      <c r="M18" s="11">
        <v>0.4</v>
      </c>
      <c r="N18" s="12">
        <v>0.08</v>
      </c>
      <c r="O18" s="12">
        <v>120</v>
      </c>
      <c r="P18" s="13">
        <v>150</v>
      </c>
    </row>
    <row r="19" spans="12:16" ht="18" customHeight="1">
      <c r="L19" s="14">
        <v>15</v>
      </c>
      <c r="M19" s="11">
        <v>0.4</v>
      </c>
      <c r="N19" s="12">
        <v>0.12</v>
      </c>
      <c r="O19" s="12">
        <v>40</v>
      </c>
      <c r="P19" s="13">
        <v>117</v>
      </c>
    </row>
    <row r="20" spans="12:16" ht="18" customHeight="1">
      <c r="L20" s="15">
        <v>16</v>
      </c>
      <c r="M20" s="16">
        <v>0.4</v>
      </c>
      <c r="N20" s="17">
        <v>0.12</v>
      </c>
      <c r="O20" s="17">
        <v>120</v>
      </c>
      <c r="P20" s="18">
        <v>103</v>
      </c>
    </row>
    <row r="21" spans="12:16">
      <c r="P21">
        <f>AVERAGE(P5:P20)</f>
        <v>216</v>
      </c>
    </row>
  </sheetData>
  <mergeCells count="1">
    <mergeCell ref="A1:D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59"/>
  <sheetViews>
    <sheetView tabSelected="1" topLeftCell="A299" zoomScale="115" zoomScaleNormal="115" workbookViewId="0">
      <selection activeCell="G450" sqref="G450"/>
    </sheetView>
  </sheetViews>
  <sheetFormatPr defaultRowHeight="15"/>
  <cols>
    <col min="2" max="2" width="14.7109375" customWidth="1"/>
    <col min="3" max="3" width="19" customWidth="1"/>
    <col min="4" max="4" width="17.5703125" customWidth="1"/>
    <col min="5" max="5" width="16" customWidth="1"/>
    <col min="6" max="6" width="14.7109375" customWidth="1"/>
    <col min="7" max="7" width="19" customWidth="1"/>
    <col min="8" max="8" width="12.42578125" customWidth="1"/>
    <col min="9" max="14" width="14.7109375" customWidth="1"/>
    <col min="17" max="17" width="12.7109375" customWidth="1"/>
    <col min="21" max="22" width="12" customWidth="1"/>
    <col min="23" max="23" width="11" customWidth="1"/>
    <col min="25" max="25" width="13.5703125" customWidth="1"/>
    <col min="26" max="26" width="12.5703125" bestFit="1" customWidth="1"/>
  </cols>
  <sheetData>
    <row r="1" spans="1:18">
      <c r="A1" s="196" t="s">
        <v>9</v>
      </c>
      <c r="B1" s="196"/>
      <c r="C1" s="196"/>
      <c r="D1" s="196"/>
      <c r="E1" s="196"/>
      <c r="F1" s="196"/>
      <c r="G1" s="196"/>
      <c r="H1" s="196"/>
      <c r="I1" s="196"/>
      <c r="J1" s="196"/>
      <c r="K1" s="196"/>
      <c r="L1" s="196"/>
      <c r="M1" s="196"/>
      <c r="N1" s="196"/>
      <c r="O1" s="196"/>
      <c r="P1" s="196"/>
      <c r="Q1" s="196"/>
    </row>
    <row r="4" spans="1:18" ht="30">
      <c r="B4" s="2"/>
      <c r="C4" s="4" t="s">
        <v>1</v>
      </c>
      <c r="D4" s="5" t="s">
        <v>2</v>
      </c>
      <c r="E4" s="5" t="s">
        <v>3</v>
      </c>
      <c r="F4" s="6" t="s">
        <v>4</v>
      </c>
    </row>
    <row r="5" spans="1:18">
      <c r="B5" s="2"/>
      <c r="C5" s="7" t="s">
        <v>5</v>
      </c>
      <c r="D5" s="8" t="s">
        <v>6</v>
      </c>
      <c r="E5" s="8" t="s">
        <v>7</v>
      </c>
      <c r="F5" s="9" t="s">
        <v>8</v>
      </c>
      <c r="I5" s="31" t="s">
        <v>10</v>
      </c>
      <c r="J5" s="32" t="s">
        <v>11</v>
      </c>
      <c r="K5" s="32" t="s">
        <v>12</v>
      </c>
      <c r="L5" s="33" t="s">
        <v>8</v>
      </c>
      <c r="N5" s="19" t="s">
        <v>13</v>
      </c>
      <c r="O5" s="20" t="s">
        <v>14</v>
      </c>
      <c r="P5" s="21" t="s">
        <v>15</v>
      </c>
    </row>
    <row r="6" spans="1:18">
      <c r="B6" s="10">
        <v>1</v>
      </c>
      <c r="C6" s="11">
        <v>0.2</v>
      </c>
      <c r="D6" s="12">
        <v>0.08</v>
      </c>
      <c r="E6" s="12">
        <v>40</v>
      </c>
      <c r="F6" s="13">
        <v>311</v>
      </c>
      <c r="H6" s="34">
        <v>1</v>
      </c>
      <c r="I6" s="38">
        <f>(C6-$O$6)/$P$6</f>
        <v>-1.0000000000000002</v>
      </c>
      <c r="J6" s="39">
        <f>(D6-$O$7)/$P$7</f>
        <v>-1.0000000000000004</v>
      </c>
      <c r="K6" s="40">
        <f>(E6-$O$8)/$P$8</f>
        <v>-1</v>
      </c>
      <c r="L6" s="29">
        <v>311</v>
      </c>
      <c r="N6" s="22" t="s">
        <v>5</v>
      </c>
      <c r="O6" s="11">
        <f>(0.2+0.4)/2</f>
        <v>0.30000000000000004</v>
      </c>
      <c r="P6" s="23">
        <f>(0.4-0.2)/2</f>
        <v>0.1</v>
      </c>
    </row>
    <row r="7" spans="1:18">
      <c r="B7" s="14">
        <v>2</v>
      </c>
      <c r="C7" s="11">
        <v>0.2</v>
      </c>
      <c r="D7" s="12">
        <v>0.08</v>
      </c>
      <c r="E7" s="12">
        <v>120</v>
      </c>
      <c r="F7" s="13">
        <v>308</v>
      </c>
      <c r="H7" s="35">
        <v>2</v>
      </c>
      <c r="I7" s="41">
        <f t="shared" ref="I7:I21" si="0">(C7-$O$6)/$P$6</f>
        <v>-1.0000000000000002</v>
      </c>
      <c r="J7" s="42">
        <f t="shared" ref="J7:J21" si="1">(D7-$O$7)/$P$7</f>
        <v>-1.0000000000000004</v>
      </c>
      <c r="K7" s="43">
        <f t="shared" ref="K7:K21" si="2">(E7-$O$8)/$P$8</f>
        <v>1</v>
      </c>
      <c r="L7" s="27">
        <v>308</v>
      </c>
      <c r="N7" s="24" t="s">
        <v>6</v>
      </c>
      <c r="O7" s="11">
        <f>(0.08+0.12)/2</f>
        <v>0.1</v>
      </c>
      <c r="P7" s="23">
        <f>(0.12-0.08)/2</f>
        <v>1.9999999999999997E-2</v>
      </c>
    </row>
    <row r="8" spans="1:18">
      <c r="B8" s="14">
        <v>3</v>
      </c>
      <c r="C8" s="11">
        <v>0.2</v>
      </c>
      <c r="D8" s="12">
        <v>0.12</v>
      </c>
      <c r="E8" s="12">
        <v>40</v>
      </c>
      <c r="F8" s="13">
        <v>281</v>
      </c>
      <c r="H8" s="35">
        <v>3</v>
      </c>
      <c r="I8" s="41">
        <f t="shared" si="0"/>
        <v>-1.0000000000000002</v>
      </c>
      <c r="J8" s="42">
        <f t="shared" si="1"/>
        <v>0.99999999999999967</v>
      </c>
      <c r="K8" s="43">
        <f t="shared" si="2"/>
        <v>-1</v>
      </c>
      <c r="L8" s="27">
        <v>281</v>
      </c>
      <c r="N8" s="25" t="s">
        <v>7</v>
      </c>
      <c r="O8" s="16">
        <f>(40+120)/2</f>
        <v>80</v>
      </c>
      <c r="P8" s="26">
        <f>(120-40)/2</f>
        <v>40</v>
      </c>
    </row>
    <row r="9" spans="1:18">
      <c r="B9" s="14">
        <v>4</v>
      </c>
      <c r="C9" s="11">
        <v>0.2</v>
      </c>
      <c r="D9" s="12">
        <v>0.12</v>
      </c>
      <c r="E9" s="12">
        <v>120</v>
      </c>
      <c r="F9" s="13">
        <v>278</v>
      </c>
      <c r="H9" s="35">
        <v>4</v>
      </c>
      <c r="I9" s="41">
        <f t="shared" si="0"/>
        <v>-1.0000000000000002</v>
      </c>
      <c r="J9" s="42">
        <f t="shared" si="1"/>
        <v>0.99999999999999967</v>
      </c>
      <c r="K9" s="43">
        <f t="shared" si="2"/>
        <v>1</v>
      </c>
      <c r="L9" s="27">
        <v>278</v>
      </c>
    </row>
    <row r="10" spans="1:18">
      <c r="B10" s="14">
        <v>5</v>
      </c>
      <c r="C10" s="11">
        <v>0.4</v>
      </c>
      <c r="D10" s="12">
        <v>0.08</v>
      </c>
      <c r="E10" s="12">
        <v>40</v>
      </c>
      <c r="F10" s="13">
        <v>179</v>
      </c>
      <c r="H10" s="35">
        <v>5</v>
      </c>
      <c r="I10" s="41">
        <f t="shared" si="0"/>
        <v>0.99999999999999978</v>
      </c>
      <c r="J10" s="42">
        <f t="shared" si="1"/>
        <v>-1.0000000000000004</v>
      </c>
      <c r="K10" s="43">
        <f t="shared" si="2"/>
        <v>-1</v>
      </c>
      <c r="L10" s="27">
        <v>179</v>
      </c>
    </row>
    <row r="11" spans="1:18">
      <c r="B11" s="14">
        <v>6</v>
      </c>
      <c r="C11" s="11">
        <v>0.4</v>
      </c>
      <c r="D11" s="12">
        <v>0.08</v>
      </c>
      <c r="E11" s="12">
        <v>120</v>
      </c>
      <c r="F11" s="13">
        <v>151</v>
      </c>
      <c r="H11" s="35">
        <v>6</v>
      </c>
      <c r="I11" s="41">
        <f t="shared" si="0"/>
        <v>0.99999999999999978</v>
      </c>
      <c r="J11" s="42">
        <f t="shared" si="1"/>
        <v>-1.0000000000000004</v>
      </c>
      <c r="K11" s="43">
        <f t="shared" si="2"/>
        <v>1</v>
      </c>
      <c r="L11" s="27">
        <v>151</v>
      </c>
    </row>
    <row r="12" spans="1:18" ht="15.75" thickBot="1">
      <c r="B12" s="14">
        <v>7</v>
      </c>
      <c r="C12" s="11">
        <v>0.4</v>
      </c>
      <c r="D12" s="12">
        <v>0.12</v>
      </c>
      <c r="E12" s="12">
        <v>40</v>
      </c>
      <c r="F12" s="13">
        <v>116</v>
      </c>
      <c r="H12" s="35">
        <v>7</v>
      </c>
      <c r="I12" s="41">
        <f t="shared" si="0"/>
        <v>0.99999999999999978</v>
      </c>
      <c r="J12" s="42">
        <f t="shared" si="1"/>
        <v>0.99999999999999967</v>
      </c>
      <c r="K12" s="43">
        <f t="shared" si="2"/>
        <v>-1</v>
      </c>
      <c r="L12" s="27">
        <v>116</v>
      </c>
    </row>
    <row r="13" spans="1:18" ht="15.75" thickBot="1">
      <c r="B13" s="15">
        <v>8</v>
      </c>
      <c r="C13" s="16">
        <v>0.4</v>
      </c>
      <c r="D13" s="17">
        <v>0.12</v>
      </c>
      <c r="E13" s="17">
        <v>120</v>
      </c>
      <c r="F13" s="18">
        <v>104</v>
      </c>
      <c r="H13" s="36">
        <v>8</v>
      </c>
      <c r="I13" s="44">
        <f t="shared" si="0"/>
        <v>0.99999999999999978</v>
      </c>
      <c r="J13" s="45">
        <f t="shared" si="1"/>
        <v>0.99999999999999967</v>
      </c>
      <c r="K13" s="46">
        <f t="shared" si="2"/>
        <v>1</v>
      </c>
      <c r="L13" s="30">
        <v>104</v>
      </c>
      <c r="P13" s="75" t="s">
        <v>61</v>
      </c>
      <c r="Q13" s="76" t="s">
        <v>62</v>
      </c>
      <c r="R13" s="77" t="s">
        <v>60</v>
      </c>
    </row>
    <row r="14" spans="1:18">
      <c r="B14" s="14">
        <v>9</v>
      </c>
      <c r="C14" s="11">
        <v>0.2</v>
      </c>
      <c r="D14" s="12">
        <v>0.08</v>
      </c>
      <c r="E14" s="12">
        <v>40</v>
      </c>
      <c r="F14" s="13">
        <v>312</v>
      </c>
      <c r="H14" s="34">
        <v>9</v>
      </c>
      <c r="I14" s="38">
        <f t="shared" si="0"/>
        <v>-1.0000000000000002</v>
      </c>
      <c r="J14" s="39">
        <f t="shared" si="1"/>
        <v>-1.0000000000000004</v>
      </c>
      <c r="K14" s="40">
        <f t="shared" si="2"/>
        <v>-1</v>
      </c>
      <c r="L14" s="29">
        <v>312</v>
      </c>
      <c r="O14" s="10">
        <v>1</v>
      </c>
      <c r="P14" s="78">
        <v>311</v>
      </c>
      <c r="Q14" s="79">
        <v>312</v>
      </c>
      <c r="R14" s="80">
        <f>AVERAGE(P14,Q14)</f>
        <v>311.5</v>
      </c>
    </row>
    <row r="15" spans="1:18">
      <c r="B15" s="14">
        <v>10</v>
      </c>
      <c r="C15" s="11">
        <v>0.2</v>
      </c>
      <c r="D15" s="12">
        <v>0.08</v>
      </c>
      <c r="E15" s="12">
        <v>120</v>
      </c>
      <c r="F15" s="13">
        <v>307</v>
      </c>
      <c r="H15" s="35">
        <v>10</v>
      </c>
      <c r="I15" s="41">
        <f t="shared" si="0"/>
        <v>-1.0000000000000002</v>
      </c>
      <c r="J15" s="42">
        <f t="shared" si="1"/>
        <v>-1.0000000000000004</v>
      </c>
      <c r="K15" s="43">
        <f t="shared" si="2"/>
        <v>1</v>
      </c>
      <c r="L15" s="27">
        <v>307</v>
      </c>
      <c r="O15" s="14">
        <v>2</v>
      </c>
      <c r="P15" s="78">
        <v>308</v>
      </c>
      <c r="Q15" s="79">
        <v>307</v>
      </c>
      <c r="R15" s="80">
        <f t="shared" ref="R15:R21" si="3">AVERAGE(P15,Q15)</f>
        <v>307.5</v>
      </c>
    </row>
    <row r="16" spans="1:18">
      <c r="B16" s="14">
        <v>11</v>
      </c>
      <c r="C16" s="11">
        <v>0.2</v>
      </c>
      <c r="D16" s="12">
        <v>0.12</v>
      </c>
      <c r="E16" s="12">
        <v>40</v>
      </c>
      <c r="F16" s="13">
        <v>280</v>
      </c>
      <c r="H16" s="35">
        <v>11</v>
      </c>
      <c r="I16" s="41">
        <f t="shared" si="0"/>
        <v>-1.0000000000000002</v>
      </c>
      <c r="J16" s="42">
        <f t="shared" si="1"/>
        <v>0.99999999999999967</v>
      </c>
      <c r="K16" s="43">
        <f t="shared" si="2"/>
        <v>-1</v>
      </c>
      <c r="L16" s="27">
        <v>280</v>
      </c>
      <c r="O16" s="14">
        <v>3</v>
      </c>
      <c r="P16" s="78">
        <v>281</v>
      </c>
      <c r="Q16" s="79">
        <v>280</v>
      </c>
      <c r="R16" s="80">
        <f t="shared" si="3"/>
        <v>280.5</v>
      </c>
    </row>
    <row r="17" spans="2:18">
      <c r="B17" s="14">
        <v>12</v>
      </c>
      <c r="C17" s="11">
        <v>0.2</v>
      </c>
      <c r="D17" s="12">
        <v>0.12</v>
      </c>
      <c r="E17" s="12">
        <v>120</v>
      </c>
      <c r="F17" s="13">
        <v>279</v>
      </c>
      <c r="H17" s="35">
        <v>12</v>
      </c>
      <c r="I17" s="41">
        <f t="shared" si="0"/>
        <v>-1.0000000000000002</v>
      </c>
      <c r="J17" s="42">
        <f t="shared" si="1"/>
        <v>0.99999999999999967</v>
      </c>
      <c r="K17" s="43">
        <f t="shared" si="2"/>
        <v>1</v>
      </c>
      <c r="L17" s="27">
        <v>279</v>
      </c>
      <c r="O17" s="14">
        <v>4</v>
      </c>
      <c r="P17" s="78">
        <v>278</v>
      </c>
      <c r="Q17" s="79">
        <v>279</v>
      </c>
      <c r="R17" s="80">
        <f t="shared" si="3"/>
        <v>278.5</v>
      </c>
    </row>
    <row r="18" spans="2:18">
      <c r="B18" s="14">
        <v>13</v>
      </c>
      <c r="C18" s="11">
        <v>0.4</v>
      </c>
      <c r="D18" s="12">
        <v>0.08</v>
      </c>
      <c r="E18" s="12">
        <v>40</v>
      </c>
      <c r="F18" s="13">
        <v>180</v>
      </c>
      <c r="H18" s="35">
        <v>13</v>
      </c>
      <c r="I18" s="41">
        <f t="shared" si="0"/>
        <v>0.99999999999999978</v>
      </c>
      <c r="J18" s="42">
        <f t="shared" si="1"/>
        <v>-1.0000000000000004</v>
      </c>
      <c r="K18" s="43">
        <f t="shared" si="2"/>
        <v>-1</v>
      </c>
      <c r="L18" s="27">
        <v>180</v>
      </c>
      <c r="O18" s="14">
        <v>5</v>
      </c>
      <c r="P18" s="78">
        <v>179</v>
      </c>
      <c r="Q18" s="79">
        <v>180</v>
      </c>
      <c r="R18" s="80">
        <f t="shared" si="3"/>
        <v>179.5</v>
      </c>
    </row>
    <row r="19" spans="2:18">
      <c r="B19" s="14">
        <v>14</v>
      </c>
      <c r="C19" s="11">
        <v>0.4</v>
      </c>
      <c r="D19" s="12">
        <v>0.08</v>
      </c>
      <c r="E19" s="12">
        <v>120</v>
      </c>
      <c r="F19" s="13">
        <v>150</v>
      </c>
      <c r="H19" s="35">
        <v>14</v>
      </c>
      <c r="I19" s="41">
        <f t="shared" si="0"/>
        <v>0.99999999999999978</v>
      </c>
      <c r="J19" s="42">
        <f t="shared" si="1"/>
        <v>-1.0000000000000004</v>
      </c>
      <c r="K19" s="43">
        <f t="shared" si="2"/>
        <v>1</v>
      </c>
      <c r="L19" s="27">
        <v>150</v>
      </c>
      <c r="O19" s="14">
        <v>6</v>
      </c>
      <c r="P19" s="78">
        <v>151</v>
      </c>
      <c r="Q19" s="79">
        <v>150</v>
      </c>
      <c r="R19" s="80">
        <f t="shared" si="3"/>
        <v>150.5</v>
      </c>
    </row>
    <row r="20" spans="2:18">
      <c r="B20" s="14">
        <v>15</v>
      </c>
      <c r="C20" s="11">
        <v>0.4</v>
      </c>
      <c r="D20" s="12">
        <v>0.12</v>
      </c>
      <c r="E20" s="12">
        <v>40</v>
      </c>
      <c r="F20" s="13">
        <v>117</v>
      </c>
      <c r="H20" s="35">
        <v>15</v>
      </c>
      <c r="I20" s="41">
        <f t="shared" si="0"/>
        <v>0.99999999999999978</v>
      </c>
      <c r="J20" s="42">
        <f t="shared" si="1"/>
        <v>0.99999999999999967</v>
      </c>
      <c r="K20" s="43">
        <f t="shared" si="2"/>
        <v>-1</v>
      </c>
      <c r="L20" s="27">
        <v>117</v>
      </c>
      <c r="O20" s="14">
        <v>7</v>
      </c>
      <c r="P20" s="78">
        <v>116</v>
      </c>
      <c r="Q20" s="79">
        <v>117</v>
      </c>
      <c r="R20" s="80">
        <f t="shared" si="3"/>
        <v>116.5</v>
      </c>
    </row>
    <row r="21" spans="2:18" ht="15.75" thickBot="1">
      <c r="B21" s="15">
        <v>16</v>
      </c>
      <c r="C21" s="16">
        <v>0.4</v>
      </c>
      <c r="D21" s="17">
        <v>0.12</v>
      </c>
      <c r="E21" s="17">
        <v>120</v>
      </c>
      <c r="F21" s="18">
        <v>103</v>
      </c>
      <c r="H21" s="37">
        <v>16</v>
      </c>
      <c r="I21" s="47">
        <f t="shared" si="0"/>
        <v>0.99999999999999978</v>
      </c>
      <c r="J21" s="48">
        <f t="shared" si="1"/>
        <v>0.99999999999999967</v>
      </c>
      <c r="K21" s="49">
        <f t="shared" si="2"/>
        <v>1</v>
      </c>
      <c r="L21" s="28">
        <v>103</v>
      </c>
      <c r="O21" s="15">
        <v>8</v>
      </c>
      <c r="P21" s="81">
        <v>104</v>
      </c>
      <c r="Q21" s="82">
        <v>103</v>
      </c>
      <c r="R21" s="83">
        <f t="shared" si="3"/>
        <v>103.5</v>
      </c>
    </row>
    <row r="22" spans="2:18">
      <c r="B22" s="67"/>
      <c r="C22" s="68"/>
      <c r="D22" s="68"/>
      <c r="E22" s="68"/>
      <c r="F22" s="68"/>
      <c r="H22" s="67"/>
      <c r="I22" s="2"/>
      <c r="J22" s="2"/>
      <c r="K22" s="2"/>
      <c r="L22" s="68"/>
    </row>
    <row r="23" spans="2:18">
      <c r="B23" s="67"/>
      <c r="C23" s="68"/>
      <c r="D23" s="68"/>
      <c r="E23" s="68"/>
      <c r="F23" s="68"/>
      <c r="H23" s="67"/>
      <c r="I23" s="2"/>
      <c r="J23" s="2"/>
      <c r="K23" s="2"/>
      <c r="L23" s="68"/>
    </row>
    <row r="24" spans="2:18">
      <c r="B24" s="67"/>
      <c r="C24" s="68"/>
      <c r="D24" s="68"/>
      <c r="E24" s="68"/>
      <c r="F24" s="68"/>
      <c r="H24" s="67"/>
      <c r="I24" s="2"/>
      <c r="J24" s="2"/>
      <c r="K24" s="2"/>
      <c r="L24" s="68"/>
    </row>
    <row r="25" spans="2:18">
      <c r="B25" s="67"/>
      <c r="C25" s="68"/>
      <c r="D25" s="68"/>
      <c r="E25" s="68"/>
      <c r="F25" s="68"/>
      <c r="H25" s="67"/>
      <c r="I25" s="2"/>
      <c r="J25" s="2"/>
      <c r="K25" s="2"/>
      <c r="L25" s="68"/>
    </row>
    <row r="26" spans="2:18">
      <c r="B26" s="67"/>
      <c r="C26" s="68"/>
      <c r="D26" s="68"/>
      <c r="E26" s="68"/>
      <c r="F26" s="68"/>
      <c r="H26" s="67"/>
      <c r="I26" s="2"/>
      <c r="J26" s="2"/>
      <c r="K26" s="2"/>
      <c r="L26" s="68"/>
    </row>
    <row r="27" spans="2:18">
      <c r="B27" s="67"/>
      <c r="C27" s="68"/>
      <c r="D27" s="68"/>
      <c r="E27" s="68"/>
      <c r="F27" s="68"/>
      <c r="H27" s="67"/>
      <c r="I27" s="2"/>
      <c r="J27" s="2"/>
      <c r="K27" s="2"/>
      <c r="L27" s="68"/>
    </row>
    <row r="28" spans="2:18">
      <c r="B28" s="67"/>
      <c r="C28" s="68"/>
      <c r="D28" s="68"/>
      <c r="E28" s="68"/>
      <c r="F28" s="68"/>
      <c r="H28" s="67"/>
      <c r="I28" s="2"/>
      <c r="J28" s="2"/>
      <c r="K28" s="2"/>
      <c r="L28" s="68"/>
    </row>
    <row r="29" spans="2:18">
      <c r="B29" s="67"/>
      <c r="C29" s="68"/>
      <c r="D29" s="68"/>
      <c r="E29" s="68"/>
      <c r="F29" s="68"/>
      <c r="G29" s="198" t="s">
        <v>63</v>
      </c>
      <c r="H29" s="198"/>
      <c r="I29" s="198"/>
      <c r="J29" s="198"/>
      <c r="K29" s="2"/>
      <c r="L29" s="68"/>
    </row>
    <row r="30" spans="2:18">
      <c r="B30" s="67"/>
      <c r="C30" s="68"/>
      <c r="D30" s="68"/>
      <c r="E30" s="68"/>
      <c r="F30" s="68"/>
      <c r="G30" s="198"/>
      <c r="H30" s="198"/>
      <c r="I30" s="198"/>
      <c r="J30" s="198"/>
      <c r="K30" s="2"/>
      <c r="L30" s="68"/>
    </row>
    <row r="31" spans="2:18">
      <c r="B31" s="67"/>
      <c r="C31" s="68"/>
      <c r="D31" s="68"/>
      <c r="E31" s="68"/>
      <c r="F31" s="68"/>
      <c r="H31" s="67"/>
      <c r="I31" s="2"/>
      <c r="J31" s="2"/>
      <c r="K31" s="2"/>
      <c r="L31" s="68"/>
    </row>
    <row r="32" spans="2:18">
      <c r="B32" s="67"/>
      <c r="C32" s="68"/>
      <c r="D32" s="68"/>
      <c r="E32" s="68"/>
      <c r="F32" s="68"/>
      <c r="H32" s="67"/>
      <c r="I32" s="2"/>
      <c r="J32" s="2"/>
      <c r="K32" s="2"/>
      <c r="L32" s="68"/>
    </row>
    <row r="33" spans="1:17">
      <c r="B33" s="67"/>
      <c r="C33" s="68"/>
      <c r="D33" s="68"/>
      <c r="E33" s="68"/>
      <c r="F33" s="68"/>
      <c r="H33" s="67"/>
      <c r="I33" s="2"/>
      <c r="J33" s="2"/>
      <c r="K33" s="2"/>
      <c r="L33" s="68"/>
    </row>
    <row r="34" spans="1:17">
      <c r="B34" s="67"/>
      <c r="C34" s="68"/>
      <c r="D34" s="68"/>
      <c r="E34" s="68"/>
      <c r="F34" s="68"/>
      <c r="H34" s="67"/>
      <c r="I34" s="2"/>
      <c r="J34" s="2"/>
      <c r="K34" s="2"/>
      <c r="L34" s="68"/>
    </row>
    <row r="35" spans="1:17">
      <c r="B35" s="67"/>
      <c r="C35" s="68"/>
      <c r="D35" s="68"/>
      <c r="E35" s="68"/>
      <c r="F35" s="68"/>
      <c r="H35" s="67"/>
      <c r="I35" s="2"/>
      <c r="J35" s="2"/>
      <c r="K35" s="2"/>
      <c r="L35" s="68"/>
    </row>
    <row r="36" spans="1:17">
      <c r="B36" s="67"/>
      <c r="C36" s="68"/>
      <c r="D36" s="68"/>
      <c r="E36" s="68"/>
      <c r="F36" s="68"/>
      <c r="H36" s="67"/>
      <c r="I36" s="2"/>
      <c r="J36" s="2"/>
      <c r="K36" s="2"/>
      <c r="L36" s="68"/>
    </row>
    <row r="40" spans="1:17">
      <c r="A40" s="196" t="s">
        <v>16</v>
      </c>
      <c r="B40" s="196"/>
      <c r="C40" s="196"/>
      <c r="D40" s="196"/>
      <c r="E40" s="196"/>
      <c r="F40" s="196"/>
      <c r="G40" s="196"/>
      <c r="H40" s="196"/>
      <c r="I40" s="196"/>
      <c r="J40" s="196"/>
      <c r="K40" s="196"/>
      <c r="L40" s="196"/>
      <c r="M40" s="196"/>
      <c r="N40" s="196"/>
      <c r="O40" s="196"/>
      <c r="P40" s="196"/>
      <c r="Q40" s="196"/>
    </row>
    <row r="42" spans="1:17">
      <c r="C42" s="1"/>
      <c r="D42" s="1" t="s">
        <v>10</v>
      </c>
      <c r="E42" s="1" t="s">
        <v>11</v>
      </c>
      <c r="F42" s="1" t="s">
        <v>12</v>
      </c>
      <c r="G42" s="1" t="s">
        <v>17</v>
      </c>
      <c r="H42" s="1" t="s">
        <v>18</v>
      </c>
      <c r="I42" s="1" t="s">
        <v>19</v>
      </c>
      <c r="J42" s="1" t="s">
        <v>20</v>
      </c>
    </row>
    <row r="43" spans="1:17" ht="15.75" thickBot="1">
      <c r="C43" s="1" t="s">
        <v>21</v>
      </c>
      <c r="D43" s="1" t="s">
        <v>22</v>
      </c>
      <c r="E43" s="1" t="s">
        <v>23</v>
      </c>
      <c r="F43" s="1" t="s">
        <v>24</v>
      </c>
      <c r="G43" s="1" t="s">
        <v>25</v>
      </c>
      <c r="H43" s="1" t="s">
        <v>26</v>
      </c>
      <c r="I43" s="1" t="s">
        <v>27</v>
      </c>
      <c r="J43" s="1" t="s">
        <v>28</v>
      </c>
    </row>
    <row r="44" spans="1:17">
      <c r="B44" s="105" t="s">
        <v>29</v>
      </c>
      <c r="C44" s="50">
        <v>1</v>
      </c>
      <c r="D44" s="51">
        <v>-1</v>
      </c>
      <c r="E44" s="51">
        <v>-1</v>
      </c>
      <c r="F44" s="51">
        <v>-1</v>
      </c>
      <c r="G44" s="51">
        <f>D44*E44</f>
        <v>1</v>
      </c>
      <c r="H44" s="51">
        <f>D44*F44</f>
        <v>1</v>
      </c>
      <c r="I44" s="51">
        <f>E44*F44</f>
        <v>1</v>
      </c>
      <c r="J44" s="52">
        <f>D44*E44*F44</f>
        <v>-1</v>
      </c>
      <c r="L44" s="105" t="s">
        <v>30</v>
      </c>
      <c r="M44" s="29">
        <v>311</v>
      </c>
    </row>
    <row r="45" spans="1:17">
      <c r="C45" s="53">
        <v>1</v>
      </c>
      <c r="D45" s="2">
        <v>-1</v>
      </c>
      <c r="E45" s="2">
        <v>-1</v>
      </c>
      <c r="F45" s="2">
        <v>1</v>
      </c>
      <c r="G45" s="2">
        <f t="shared" ref="G45:G59" si="4">D45*E45</f>
        <v>1</v>
      </c>
      <c r="H45" s="2">
        <f t="shared" ref="H45:H59" si="5">D45*F45</f>
        <v>-1</v>
      </c>
      <c r="I45" s="2">
        <f t="shared" ref="I45:I59" si="6">E45*F45</f>
        <v>-1</v>
      </c>
      <c r="J45" s="54">
        <f t="shared" ref="J45:J59" si="7">D45*E45*F45</f>
        <v>1</v>
      </c>
      <c r="M45" s="27">
        <v>308</v>
      </c>
    </row>
    <row r="46" spans="1:17">
      <c r="C46" s="53">
        <v>1</v>
      </c>
      <c r="D46" s="2">
        <v>-1</v>
      </c>
      <c r="E46" s="2">
        <v>1</v>
      </c>
      <c r="F46" s="2">
        <v>-1</v>
      </c>
      <c r="G46" s="2">
        <f t="shared" si="4"/>
        <v>-1</v>
      </c>
      <c r="H46" s="2">
        <f t="shared" si="5"/>
        <v>1</v>
      </c>
      <c r="I46" s="2">
        <f t="shared" si="6"/>
        <v>-1</v>
      </c>
      <c r="J46" s="54">
        <f t="shared" si="7"/>
        <v>1</v>
      </c>
      <c r="M46" s="27">
        <v>281</v>
      </c>
    </row>
    <row r="47" spans="1:17">
      <c r="C47" s="53">
        <v>1</v>
      </c>
      <c r="D47" s="2">
        <v>-1</v>
      </c>
      <c r="E47" s="2">
        <v>1</v>
      </c>
      <c r="F47" s="2">
        <v>1</v>
      </c>
      <c r="G47" s="2">
        <f t="shared" si="4"/>
        <v>-1</v>
      </c>
      <c r="H47" s="2">
        <f t="shared" si="5"/>
        <v>-1</v>
      </c>
      <c r="I47" s="2">
        <f t="shared" si="6"/>
        <v>1</v>
      </c>
      <c r="J47" s="54">
        <f t="shared" si="7"/>
        <v>-1</v>
      </c>
      <c r="M47" s="27">
        <v>278</v>
      </c>
    </row>
    <row r="48" spans="1:17">
      <c r="C48" s="53">
        <v>1</v>
      </c>
      <c r="D48" s="2">
        <v>1</v>
      </c>
      <c r="E48" s="2">
        <v>-1</v>
      </c>
      <c r="F48" s="2">
        <v>-1</v>
      </c>
      <c r="G48" s="2">
        <f t="shared" si="4"/>
        <v>-1</v>
      </c>
      <c r="H48" s="2">
        <f t="shared" si="5"/>
        <v>-1</v>
      </c>
      <c r="I48" s="2">
        <f t="shared" si="6"/>
        <v>1</v>
      </c>
      <c r="J48" s="54">
        <f t="shared" si="7"/>
        <v>1</v>
      </c>
      <c r="M48" s="27">
        <v>179</v>
      </c>
    </row>
    <row r="49" spans="2:18">
      <c r="C49" s="53">
        <v>1</v>
      </c>
      <c r="D49" s="2">
        <v>1</v>
      </c>
      <c r="E49" s="2">
        <v>-1</v>
      </c>
      <c r="F49" s="2">
        <v>1</v>
      </c>
      <c r="G49" s="2">
        <f t="shared" si="4"/>
        <v>-1</v>
      </c>
      <c r="H49" s="2">
        <f t="shared" si="5"/>
        <v>1</v>
      </c>
      <c r="I49" s="2">
        <f t="shared" si="6"/>
        <v>-1</v>
      </c>
      <c r="J49" s="54">
        <f t="shared" si="7"/>
        <v>-1</v>
      </c>
      <c r="M49" s="27">
        <v>151</v>
      </c>
    </row>
    <row r="50" spans="2:18">
      <c r="C50" s="53">
        <v>1</v>
      </c>
      <c r="D50" s="2">
        <v>1</v>
      </c>
      <c r="E50" s="2">
        <v>1</v>
      </c>
      <c r="F50" s="2">
        <v>-1</v>
      </c>
      <c r="G50" s="2">
        <f t="shared" si="4"/>
        <v>1</v>
      </c>
      <c r="H50" s="2">
        <f t="shared" si="5"/>
        <v>-1</v>
      </c>
      <c r="I50" s="2">
        <f t="shared" si="6"/>
        <v>-1</v>
      </c>
      <c r="J50" s="54">
        <f t="shared" si="7"/>
        <v>-1</v>
      </c>
      <c r="M50" s="30">
        <v>116</v>
      </c>
    </row>
    <row r="51" spans="2:18">
      <c r="C51" s="53">
        <v>1</v>
      </c>
      <c r="D51" s="2">
        <v>1</v>
      </c>
      <c r="E51" s="2">
        <v>1</v>
      </c>
      <c r="F51" s="2">
        <v>1</v>
      </c>
      <c r="G51" s="2">
        <f t="shared" si="4"/>
        <v>1</v>
      </c>
      <c r="H51" s="2">
        <f t="shared" si="5"/>
        <v>1</v>
      </c>
      <c r="I51" s="2">
        <f t="shared" si="6"/>
        <v>1</v>
      </c>
      <c r="J51" s="54">
        <f t="shared" si="7"/>
        <v>1</v>
      </c>
      <c r="M51" s="58">
        <v>104</v>
      </c>
    </row>
    <row r="52" spans="2:18">
      <c r="C52" s="53">
        <v>1</v>
      </c>
      <c r="D52" s="2">
        <v>-1</v>
      </c>
      <c r="E52" s="2">
        <v>-1</v>
      </c>
      <c r="F52" s="2">
        <v>-1</v>
      </c>
      <c r="G52" s="2">
        <f t="shared" si="4"/>
        <v>1</v>
      </c>
      <c r="H52" s="2">
        <f t="shared" si="5"/>
        <v>1</v>
      </c>
      <c r="I52" s="2">
        <f t="shared" si="6"/>
        <v>1</v>
      </c>
      <c r="J52" s="54">
        <f t="shared" si="7"/>
        <v>-1</v>
      </c>
      <c r="M52" s="27">
        <v>312</v>
      </c>
    </row>
    <row r="53" spans="2:18">
      <c r="C53" s="53">
        <v>1</v>
      </c>
      <c r="D53" s="2">
        <v>-1</v>
      </c>
      <c r="E53" s="2">
        <v>-1</v>
      </c>
      <c r="F53" s="2">
        <v>1</v>
      </c>
      <c r="G53" s="2">
        <f t="shared" si="4"/>
        <v>1</v>
      </c>
      <c r="H53" s="2">
        <f t="shared" si="5"/>
        <v>-1</v>
      </c>
      <c r="I53" s="2">
        <f t="shared" si="6"/>
        <v>-1</v>
      </c>
      <c r="J53" s="54">
        <f t="shared" si="7"/>
        <v>1</v>
      </c>
      <c r="M53" s="27">
        <v>307</v>
      </c>
    </row>
    <row r="54" spans="2:18">
      <c r="C54" s="53">
        <v>1</v>
      </c>
      <c r="D54" s="2">
        <v>-1</v>
      </c>
      <c r="E54" s="2">
        <v>1</v>
      </c>
      <c r="F54" s="2">
        <v>-1</v>
      </c>
      <c r="G54" s="2">
        <f t="shared" si="4"/>
        <v>-1</v>
      </c>
      <c r="H54" s="2">
        <f t="shared" si="5"/>
        <v>1</v>
      </c>
      <c r="I54" s="2">
        <f t="shared" si="6"/>
        <v>-1</v>
      </c>
      <c r="J54" s="54">
        <f t="shared" si="7"/>
        <v>1</v>
      </c>
      <c r="M54" s="27">
        <v>280</v>
      </c>
    </row>
    <row r="55" spans="2:18">
      <c r="C55" s="53">
        <v>1</v>
      </c>
      <c r="D55" s="2">
        <v>-1</v>
      </c>
      <c r="E55" s="2">
        <v>1</v>
      </c>
      <c r="F55" s="2">
        <v>1</v>
      </c>
      <c r="G55" s="2">
        <f t="shared" si="4"/>
        <v>-1</v>
      </c>
      <c r="H55" s="2">
        <f t="shared" si="5"/>
        <v>-1</v>
      </c>
      <c r="I55" s="2">
        <f t="shared" si="6"/>
        <v>1</v>
      </c>
      <c r="J55" s="54">
        <f t="shared" si="7"/>
        <v>-1</v>
      </c>
      <c r="M55" s="27">
        <v>279</v>
      </c>
    </row>
    <row r="56" spans="2:18">
      <c r="C56" s="53">
        <v>1</v>
      </c>
      <c r="D56" s="2">
        <v>1</v>
      </c>
      <c r="E56" s="2">
        <v>-1</v>
      </c>
      <c r="F56" s="2">
        <v>-1</v>
      </c>
      <c r="G56" s="2">
        <f t="shared" si="4"/>
        <v>-1</v>
      </c>
      <c r="H56" s="2">
        <f t="shared" si="5"/>
        <v>-1</v>
      </c>
      <c r="I56" s="2">
        <f t="shared" si="6"/>
        <v>1</v>
      </c>
      <c r="J56" s="54">
        <f t="shared" si="7"/>
        <v>1</v>
      </c>
      <c r="M56" s="27">
        <v>180</v>
      </c>
    </row>
    <row r="57" spans="2:18">
      <c r="C57" s="53">
        <v>1</v>
      </c>
      <c r="D57" s="2">
        <v>1</v>
      </c>
      <c r="E57" s="2">
        <v>-1</v>
      </c>
      <c r="F57" s="2">
        <v>1</v>
      </c>
      <c r="G57" s="2">
        <f t="shared" si="4"/>
        <v>-1</v>
      </c>
      <c r="H57" s="2">
        <f t="shared" si="5"/>
        <v>1</v>
      </c>
      <c r="I57" s="2">
        <f t="shared" si="6"/>
        <v>-1</v>
      </c>
      <c r="J57" s="54">
        <f t="shared" si="7"/>
        <v>-1</v>
      </c>
      <c r="M57" s="27">
        <v>150</v>
      </c>
    </row>
    <row r="58" spans="2:18">
      <c r="C58" s="53">
        <v>1</v>
      </c>
      <c r="D58" s="2">
        <v>1</v>
      </c>
      <c r="E58" s="2">
        <v>1</v>
      </c>
      <c r="F58" s="2">
        <v>-1</v>
      </c>
      <c r="G58" s="2">
        <f t="shared" si="4"/>
        <v>1</v>
      </c>
      <c r="H58" s="2">
        <f t="shared" si="5"/>
        <v>-1</v>
      </c>
      <c r="I58" s="2">
        <f t="shared" si="6"/>
        <v>-1</v>
      </c>
      <c r="J58" s="54">
        <f t="shared" si="7"/>
        <v>-1</v>
      </c>
      <c r="M58" s="27">
        <v>117</v>
      </c>
    </row>
    <row r="59" spans="2:18">
      <c r="C59" s="55">
        <v>1</v>
      </c>
      <c r="D59" s="56">
        <v>1</v>
      </c>
      <c r="E59" s="56">
        <v>1</v>
      </c>
      <c r="F59" s="56">
        <v>1</v>
      </c>
      <c r="G59" s="56">
        <f t="shared" si="4"/>
        <v>1</v>
      </c>
      <c r="H59" s="56">
        <f t="shared" si="5"/>
        <v>1</v>
      </c>
      <c r="I59" s="56">
        <f t="shared" si="6"/>
        <v>1</v>
      </c>
      <c r="J59" s="57">
        <f t="shared" si="7"/>
        <v>1</v>
      </c>
      <c r="M59" s="28">
        <v>103</v>
      </c>
    </row>
    <row r="62" spans="2:18" ht="15.75" thickBot="1"/>
    <row r="63" spans="2:18">
      <c r="B63" s="105" t="s">
        <v>31</v>
      </c>
      <c r="C63" s="50" cm="1">
        <f t="array" ref="C63:R70">TRANSPOSE(C44:J59)</f>
        <v>1</v>
      </c>
      <c r="D63" s="51">
        <v>1</v>
      </c>
      <c r="E63" s="51">
        <v>1</v>
      </c>
      <c r="F63" s="51">
        <v>1</v>
      </c>
      <c r="G63" s="51">
        <v>1</v>
      </c>
      <c r="H63" s="51">
        <v>1</v>
      </c>
      <c r="I63" s="51">
        <v>1</v>
      </c>
      <c r="J63" s="51">
        <v>1</v>
      </c>
      <c r="K63" s="51">
        <v>1</v>
      </c>
      <c r="L63" s="51">
        <v>1</v>
      </c>
      <c r="M63" s="51">
        <v>1</v>
      </c>
      <c r="N63" s="51">
        <v>1</v>
      </c>
      <c r="O63" s="51">
        <v>1</v>
      </c>
      <c r="P63" s="51">
        <v>1</v>
      </c>
      <c r="Q63" s="51">
        <v>1</v>
      </c>
      <c r="R63" s="52">
        <v>1</v>
      </c>
    </row>
    <row r="64" spans="2:18">
      <c r="C64" s="53">
        <v>-1</v>
      </c>
      <c r="D64" s="2">
        <v>-1</v>
      </c>
      <c r="E64" s="2">
        <v>-1</v>
      </c>
      <c r="F64" s="2">
        <v>-1</v>
      </c>
      <c r="G64" s="2">
        <v>1</v>
      </c>
      <c r="H64" s="2">
        <v>1</v>
      </c>
      <c r="I64" s="2">
        <v>1</v>
      </c>
      <c r="J64" s="2">
        <v>1</v>
      </c>
      <c r="K64" s="2">
        <v>-1</v>
      </c>
      <c r="L64" s="2">
        <v>-1</v>
      </c>
      <c r="M64" s="2">
        <v>-1</v>
      </c>
      <c r="N64" s="2">
        <v>-1</v>
      </c>
      <c r="O64" s="2">
        <v>1</v>
      </c>
      <c r="P64" s="2">
        <v>1</v>
      </c>
      <c r="Q64" s="2">
        <v>1</v>
      </c>
      <c r="R64" s="54">
        <v>1</v>
      </c>
    </row>
    <row r="65" spans="2:18">
      <c r="C65" s="53">
        <v>-1</v>
      </c>
      <c r="D65" s="2">
        <v>-1</v>
      </c>
      <c r="E65" s="2">
        <v>1</v>
      </c>
      <c r="F65" s="2">
        <v>1</v>
      </c>
      <c r="G65" s="2">
        <v>-1</v>
      </c>
      <c r="H65" s="2">
        <v>-1</v>
      </c>
      <c r="I65" s="2">
        <v>1</v>
      </c>
      <c r="J65" s="2">
        <v>1</v>
      </c>
      <c r="K65" s="2">
        <v>-1</v>
      </c>
      <c r="L65" s="2">
        <v>-1</v>
      </c>
      <c r="M65" s="2">
        <v>1</v>
      </c>
      <c r="N65" s="2">
        <v>1</v>
      </c>
      <c r="O65" s="2">
        <v>-1</v>
      </c>
      <c r="P65" s="2">
        <v>-1</v>
      </c>
      <c r="Q65" s="2">
        <v>1</v>
      </c>
      <c r="R65" s="54">
        <v>1</v>
      </c>
    </row>
    <row r="66" spans="2:18">
      <c r="C66" s="53">
        <v>-1</v>
      </c>
      <c r="D66" s="2">
        <v>1</v>
      </c>
      <c r="E66" s="2">
        <v>-1</v>
      </c>
      <c r="F66" s="2">
        <v>1</v>
      </c>
      <c r="G66" s="2">
        <v>-1</v>
      </c>
      <c r="H66" s="2">
        <v>1</v>
      </c>
      <c r="I66" s="2">
        <v>-1</v>
      </c>
      <c r="J66" s="2">
        <v>1</v>
      </c>
      <c r="K66" s="2">
        <v>-1</v>
      </c>
      <c r="L66" s="2">
        <v>1</v>
      </c>
      <c r="M66" s="2">
        <v>-1</v>
      </c>
      <c r="N66" s="2">
        <v>1</v>
      </c>
      <c r="O66" s="2">
        <v>-1</v>
      </c>
      <c r="P66" s="2">
        <v>1</v>
      </c>
      <c r="Q66" s="2">
        <v>-1</v>
      </c>
      <c r="R66" s="54">
        <v>1</v>
      </c>
    </row>
    <row r="67" spans="2:18">
      <c r="C67" s="53">
        <v>1</v>
      </c>
      <c r="D67" s="2">
        <v>1</v>
      </c>
      <c r="E67" s="2">
        <v>-1</v>
      </c>
      <c r="F67" s="2">
        <v>-1</v>
      </c>
      <c r="G67" s="2">
        <v>-1</v>
      </c>
      <c r="H67" s="2">
        <v>-1</v>
      </c>
      <c r="I67" s="2">
        <v>1</v>
      </c>
      <c r="J67" s="2">
        <v>1</v>
      </c>
      <c r="K67" s="2">
        <v>1</v>
      </c>
      <c r="L67" s="2">
        <v>1</v>
      </c>
      <c r="M67" s="2">
        <v>-1</v>
      </c>
      <c r="N67" s="2">
        <v>-1</v>
      </c>
      <c r="O67" s="2">
        <v>-1</v>
      </c>
      <c r="P67" s="2">
        <v>-1</v>
      </c>
      <c r="Q67" s="2">
        <v>1</v>
      </c>
      <c r="R67" s="54">
        <v>1</v>
      </c>
    </row>
    <row r="68" spans="2:18">
      <c r="C68" s="53">
        <v>1</v>
      </c>
      <c r="D68" s="2">
        <v>-1</v>
      </c>
      <c r="E68" s="2">
        <v>1</v>
      </c>
      <c r="F68" s="2">
        <v>-1</v>
      </c>
      <c r="G68" s="2">
        <v>-1</v>
      </c>
      <c r="H68" s="2">
        <v>1</v>
      </c>
      <c r="I68" s="2">
        <v>-1</v>
      </c>
      <c r="J68" s="2">
        <v>1</v>
      </c>
      <c r="K68" s="2">
        <v>1</v>
      </c>
      <c r="L68" s="2">
        <v>-1</v>
      </c>
      <c r="M68" s="2">
        <v>1</v>
      </c>
      <c r="N68" s="2">
        <v>-1</v>
      </c>
      <c r="O68" s="2">
        <v>-1</v>
      </c>
      <c r="P68" s="2">
        <v>1</v>
      </c>
      <c r="Q68" s="2">
        <v>-1</v>
      </c>
      <c r="R68" s="54">
        <v>1</v>
      </c>
    </row>
    <row r="69" spans="2:18">
      <c r="C69" s="53">
        <v>1</v>
      </c>
      <c r="D69" s="2">
        <v>-1</v>
      </c>
      <c r="E69" s="2">
        <v>-1</v>
      </c>
      <c r="F69" s="2">
        <v>1</v>
      </c>
      <c r="G69" s="2">
        <v>1</v>
      </c>
      <c r="H69" s="2">
        <v>-1</v>
      </c>
      <c r="I69" s="2">
        <v>-1</v>
      </c>
      <c r="J69" s="2">
        <v>1</v>
      </c>
      <c r="K69" s="2">
        <v>1</v>
      </c>
      <c r="L69" s="2">
        <v>-1</v>
      </c>
      <c r="M69" s="2">
        <v>-1</v>
      </c>
      <c r="N69" s="2">
        <v>1</v>
      </c>
      <c r="O69" s="2">
        <v>1</v>
      </c>
      <c r="P69" s="2">
        <v>-1</v>
      </c>
      <c r="Q69" s="2">
        <v>-1</v>
      </c>
      <c r="R69" s="54">
        <v>1</v>
      </c>
    </row>
    <row r="70" spans="2:18" ht="15.75" thickBot="1">
      <c r="C70" s="55">
        <v>-1</v>
      </c>
      <c r="D70" s="56">
        <v>1</v>
      </c>
      <c r="E70" s="56">
        <v>1</v>
      </c>
      <c r="F70" s="56">
        <v>-1</v>
      </c>
      <c r="G70" s="56">
        <v>1</v>
      </c>
      <c r="H70" s="56">
        <v>-1</v>
      </c>
      <c r="I70" s="56">
        <v>-1</v>
      </c>
      <c r="J70" s="56">
        <v>1</v>
      </c>
      <c r="K70" s="56">
        <v>-1</v>
      </c>
      <c r="L70" s="56">
        <v>1</v>
      </c>
      <c r="M70" s="56">
        <v>1</v>
      </c>
      <c r="N70" s="56">
        <v>-1</v>
      </c>
      <c r="O70" s="56">
        <v>1</v>
      </c>
      <c r="P70" s="56">
        <v>-1</v>
      </c>
      <c r="Q70" s="56">
        <v>-1</v>
      </c>
      <c r="R70" s="57">
        <v>1</v>
      </c>
    </row>
    <row r="71" spans="2:18"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</row>
    <row r="72" spans="2:18" ht="15.75" thickBot="1"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</row>
    <row r="73" spans="2:18" ht="18">
      <c r="B73" s="105" t="s">
        <v>32</v>
      </c>
      <c r="C73" s="84">
        <f t="array" ref="C73:C80">MMULT(C63:R70,M44:M59)</f>
        <v>3456</v>
      </c>
      <c r="D73" s="2"/>
      <c r="E73" s="94" t="s">
        <v>73</v>
      </c>
      <c r="F73" s="90">
        <f>C73/16</f>
        <v>216</v>
      </c>
      <c r="G73" s="2"/>
      <c r="H73" s="87" t="s">
        <v>65</v>
      </c>
      <c r="I73" s="95">
        <f t="shared" ref="I73:I80" si="8">F73</f>
        <v>216</v>
      </c>
      <c r="J73" s="2"/>
      <c r="K73" s="2"/>
      <c r="L73" s="2"/>
      <c r="M73" s="2"/>
      <c r="N73" s="2"/>
      <c r="O73" s="2"/>
      <c r="P73" s="2"/>
      <c r="Q73" s="2"/>
      <c r="R73" s="2"/>
    </row>
    <row r="74" spans="2:18" ht="18">
      <c r="C74" s="85">
        <v>-1256</v>
      </c>
      <c r="D74" s="2"/>
      <c r="E74" s="93"/>
      <c r="F74" s="91">
        <f t="shared" ref="F74:F80" si="9">C74/16</f>
        <v>-78.5</v>
      </c>
      <c r="G74" s="2"/>
      <c r="H74" s="88" t="s">
        <v>66</v>
      </c>
      <c r="I74" s="96">
        <f t="shared" si="8"/>
        <v>-78.5</v>
      </c>
      <c r="J74" s="2"/>
      <c r="K74" s="2"/>
      <c r="L74" s="2"/>
      <c r="M74" s="2"/>
      <c r="N74" s="2"/>
      <c r="O74" s="2"/>
      <c r="P74" s="2"/>
      <c r="Q74" s="2"/>
      <c r="R74" s="2"/>
    </row>
    <row r="75" spans="2:18" ht="18">
      <c r="C75" s="85">
        <v>-340</v>
      </c>
      <c r="E75" s="93"/>
      <c r="F75" s="91">
        <f t="shared" si="9"/>
        <v>-21.25</v>
      </c>
      <c r="H75" s="88" t="s">
        <v>67</v>
      </c>
      <c r="I75" s="96">
        <f t="shared" si="8"/>
        <v>-21.25</v>
      </c>
    </row>
    <row r="76" spans="2:18" ht="18">
      <c r="C76" s="85">
        <v>-96</v>
      </c>
      <c r="E76" s="93"/>
      <c r="F76" s="91">
        <f t="shared" si="9"/>
        <v>-6</v>
      </c>
      <c r="H76" s="88" t="s">
        <v>68</v>
      </c>
      <c r="I76" s="96">
        <f t="shared" si="8"/>
        <v>-6</v>
      </c>
    </row>
    <row r="77" spans="2:18" ht="18">
      <c r="C77" s="85">
        <v>-100</v>
      </c>
      <c r="E77" s="93"/>
      <c r="F77" s="91">
        <f t="shared" si="9"/>
        <v>-6.25</v>
      </c>
      <c r="H77" s="88" t="s">
        <v>69</v>
      </c>
      <c r="I77" s="96">
        <f t="shared" si="8"/>
        <v>-6.25</v>
      </c>
    </row>
    <row r="78" spans="2:18" ht="18">
      <c r="C78" s="85">
        <v>-72</v>
      </c>
      <c r="E78" s="93"/>
      <c r="F78" s="91">
        <f t="shared" si="9"/>
        <v>-4.5</v>
      </c>
      <c r="H78" s="88" t="s">
        <v>70</v>
      </c>
      <c r="I78" s="96">
        <f t="shared" si="8"/>
        <v>-4.5</v>
      </c>
    </row>
    <row r="79" spans="2:18" ht="18">
      <c r="C79" s="85">
        <v>36</v>
      </c>
      <c r="E79" s="93"/>
      <c r="F79" s="91">
        <f t="shared" si="9"/>
        <v>2.25</v>
      </c>
      <c r="H79" s="88" t="s">
        <v>71</v>
      </c>
      <c r="I79" s="96">
        <f t="shared" si="8"/>
        <v>2.25</v>
      </c>
    </row>
    <row r="80" spans="2:18" ht="18.75" thickBot="1">
      <c r="C80" s="86">
        <v>28</v>
      </c>
      <c r="E80" s="93"/>
      <c r="F80" s="92">
        <f t="shared" si="9"/>
        <v>1.75</v>
      </c>
      <c r="H80" s="89" t="s">
        <v>72</v>
      </c>
      <c r="I80" s="97">
        <f t="shared" si="8"/>
        <v>1.75</v>
      </c>
    </row>
    <row r="82" spans="1:17">
      <c r="A82" s="196" t="s">
        <v>33</v>
      </c>
      <c r="B82" s="196"/>
      <c r="C82" s="196"/>
      <c r="D82" s="196"/>
      <c r="E82" s="196"/>
      <c r="F82" s="196"/>
      <c r="G82" s="196"/>
      <c r="H82" s="196"/>
      <c r="I82" s="196"/>
      <c r="J82" s="196"/>
      <c r="K82" s="196"/>
      <c r="L82" s="196"/>
      <c r="M82" s="196"/>
      <c r="N82" s="196"/>
      <c r="O82" s="196"/>
      <c r="P82" s="196"/>
      <c r="Q82" s="196"/>
    </row>
    <row r="85" spans="1:17">
      <c r="C85" s="59" t="s">
        <v>10</v>
      </c>
      <c r="D85" s="60" t="s">
        <v>11</v>
      </c>
      <c r="E85" s="60" t="s">
        <v>12</v>
      </c>
      <c r="F85" s="60" t="s">
        <v>17</v>
      </c>
      <c r="G85" s="60" t="s">
        <v>18</v>
      </c>
      <c r="H85" s="60" t="s">
        <v>19</v>
      </c>
      <c r="I85" s="60" t="s">
        <v>20</v>
      </c>
      <c r="J85" s="61" t="s">
        <v>8</v>
      </c>
    </row>
    <row r="86" spans="1:17">
      <c r="C86" s="53">
        <v>-1</v>
      </c>
      <c r="D86" s="2">
        <v>-1</v>
      </c>
      <c r="E86" s="2">
        <v>-1</v>
      </c>
      <c r="F86" s="2">
        <f>C86*D86</f>
        <v>1</v>
      </c>
      <c r="G86" s="2">
        <f>C86*E86</f>
        <v>1</v>
      </c>
      <c r="H86" s="2">
        <f>D86*E86</f>
        <v>1</v>
      </c>
      <c r="I86" s="2">
        <f>C86*D86*E86</f>
        <v>-1</v>
      </c>
      <c r="J86" s="27">
        <v>311</v>
      </c>
    </row>
    <row r="87" spans="1:17">
      <c r="C87" s="53">
        <v>-1</v>
      </c>
      <c r="D87" s="2">
        <v>-1</v>
      </c>
      <c r="E87" s="2">
        <v>1</v>
      </c>
      <c r="F87" s="2">
        <f t="shared" ref="F87:F101" si="10">C87*D87</f>
        <v>1</v>
      </c>
      <c r="G87" s="2">
        <f t="shared" ref="G87:G101" si="11">C87*E87</f>
        <v>-1</v>
      </c>
      <c r="H87" s="2">
        <f t="shared" ref="H87:H101" si="12">D87*E87</f>
        <v>-1</v>
      </c>
      <c r="I87" s="2">
        <f t="shared" ref="I87:I101" si="13">C87*D87*E87</f>
        <v>1</v>
      </c>
      <c r="J87" s="27">
        <v>308</v>
      </c>
    </row>
    <row r="88" spans="1:17">
      <c r="C88" s="53">
        <v>-1</v>
      </c>
      <c r="D88" s="2">
        <v>1</v>
      </c>
      <c r="E88" s="2">
        <v>-1</v>
      </c>
      <c r="F88" s="2">
        <f t="shared" si="10"/>
        <v>-1</v>
      </c>
      <c r="G88" s="2">
        <f t="shared" si="11"/>
        <v>1</v>
      </c>
      <c r="H88" s="2">
        <f t="shared" si="12"/>
        <v>-1</v>
      </c>
      <c r="I88" s="2">
        <f t="shared" si="13"/>
        <v>1</v>
      </c>
      <c r="J88" s="27">
        <v>281</v>
      </c>
    </row>
    <row r="89" spans="1:17">
      <c r="C89" s="53">
        <v>-1</v>
      </c>
      <c r="D89" s="2">
        <v>1</v>
      </c>
      <c r="E89" s="2">
        <v>1</v>
      </c>
      <c r="F89" s="2">
        <f t="shared" si="10"/>
        <v>-1</v>
      </c>
      <c r="G89" s="2">
        <f t="shared" si="11"/>
        <v>-1</v>
      </c>
      <c r="H89" s="2">
        <f t="shared" si="12"/>
        <v>1</v>
      </c>
      <c r="I89" s="2">
        <f t="shared" si="13"/>
        <v>-1</v>
      </c>
      <c r="J89" s="27">
        <v>278</v>
      </c>
    </row>
    <row r="90" spans="1:17">
      <c r="C90" s="53">
        <v>1</v>
      </c>
      <c r="D90" s="2">
        <v>-1</v>
      </c>
      <c r="E90" s="2">
        <v>-1</v>
      </c>
      <c r="F90" s="2">
        <f t="shared" si="10"/>
        <v>-1</v>
      </c>
      <c r="G90" s="2">
        <f t="shared" si="11"/>
        <v>-1</v>
      </c>
      <c r="H90" s="2">
        <f t="shared" si="12"/>
        <v>1</v>
      </c>
      <c r="I90" s="2">
        <f t="shared" si="13"/>
        <v>1</v>
      </c>
      <c r="J90" s="27">
        <v>179</v>
      </c>
    </row>
    <row r="91" spans="1:17">
      <c r="C91" s="53">
        <v>1</v>
      </c>
      <c r="D91" s="2">
        <v>-1</v>
      </c>
      <c r="E91" s="2">
        <v>1</v>
      </c>
      <c r="F91" s="2">
        <f t="shared" si="10"/>
        <v>-1</v>
      </c>
      <c r="G91" s="2">
        <f t="shared" si="11"/>
        <v>1</v>
      </c>
      <c r="H91" s="2">
        <f t="shared" si="12"/>
        <v>-1</v>
      </c>
      <c r="I91" s="2">
        <f t="shared" si="13"/>
        <v>-1</v>
      </c>
      <c r="J91" s="27">
        <v>151</v>
      </c>
    </row>
    <row r="92" spans="1:17">
      <c r="C92" s="53">
        <v>1</v>
      </c>
      <c r="D92" s="2">
        <v>1</v>
      </c>
      <c r="E92" s="2">
        <v>-1</v>
      </c>
      <c r="F92" s="2">
        <f t="shared" si="10"/>
        <v>1</v>
      </c>
      <c r="G92" s="2">
        <f t="shared" si="11"/>
        <v>-1</v>
      </c>
      <c r="H92" s="2">
        <f t="shared" si="12"/>
        <v>-1</v>
      </c>
      <c r="I92" s="2">
        <f t="shared" si="13"/>
        <v>-1</v>
      </c>
      <c r="J92" s="30">
        <v>116</v>
      </c>
    </row>
    <row r="93" spans="1:17">
      <c r="C93" s="53">
        <v>1</v>
      </c>
      <c r="D93" s="2">
        <v>1</v>
      </c>
      <c r="E93" s="2">
        <v>1</v>
      </c>
      <c r="F93" s="2">
        <f t="shared" si="10"/>
        <v>1</v>
      </c>
      <c r="G93" s="2">
        <f t="shared" si="11"/>
        <v>1</v>
      </c>
      <c r="H93" s="2">
        <f t="shared" si="12"/>
        <v>1</v>
      </c>
      <c r="I93" s="2">
        <f t="shared" si="13"/>
        <v>1</v>
      </c>
      <c r="J93" s="58">
        <v>104</v>
      </c>
    </row>
    <row r="94" spans="1:17">
      <c r="C94" s="53">
        <v>-1</v>
      </c>
      <c r="D94" s="2">
        <v>-1</v>
      </c>
      <c r="E94" s="2">
        <v>-1</v>
      </c>
      <c r="F94" s="2">
        <f t="shared" si="10"/>
        <v>1</v>
      </c>
      <c r="G94" s="2">
        <f t="shared" si="11"/>
        <v>1</v>
      </c>
      <c r="H94" s="2">
        <f t="shared" si="12"/>
        <v>1</v>
      </c>
      <c r="I94" s="2">
        <f t="shared" si="13"/>
        <v>-1</v>
      </c>
      <c r="J94" s="27">
        <v>312</v>
      </c>
    </row>
    <row r="95" spans="1:17">
      <c r="C95" s="53">
        <v>-1</v>
      </c>
      <c r="D95" s="2">
        <v>-1</v>
      </c>
      <c r="E95" s="2">
        <v>1</v>
      </c>
      <c r="F95" s="2">
        <f t="shared" si="10"/>
        <v>1</v>
      </c>
      <c r="G95" s="2">
        <f t="shared" si="11"/>
        <v>-1</v>
      </c>
      <c r="H95" s="2">
        <f t="shared" si="12"/>
        <v>-1</v>
      </c>
      <c r="I95" s="2">
        <f t="shared" si="13"/>
        <v>1</v>
      </c>
      <c r="J95" s="27">
        <v>307</v>
      </c>
    </row>
    <row r="96" spans="1:17">
      <c r="C96" s="53">
        <v>-1</v>
      </c>
      <c r="D96" s="2">
        <v>1</v>
      </c>
      <c r="E96" s="2">
        <v>-1</v>
      </c>
      <c r="F96" s="2">
        <f t="shared" si="10"/>
        <v>-1</v>
      </c>
      <c r="G96" s="2">
        <f t="shared" si="11"/>
        <v>1</v>
      </c>
      <c r="H96" s="2">
        <f t="shared" si="12"/>
        <v>-1</v>
      </c>
      <c r="I96" s="2">
        <f t="shared" si="13"/>
        <v>1</v>
      </c>
      <c r="J96" s="27">
        <v>280</v>
      </c>
    </row>
    <row r="97" spans="2:10">
      <c r="C97" s="53">
        <v>-1</v>
      </c>
      <c r="D97" s="2">
        <v>1</v>
      </c>
      <c r="E97" s="2">
        <v>1</v>
      </c>
      <c r="F97" s="2">
        <f t="shared" si="10"/>
        <v>-1</v>
      </c>
      <c r="G97" s="2">
        <f t="shared" si="11"/>
        <v>-1</v>
      </c>
      <c r="H97" s="2">
        <f t="shared" si="12"/>
        <v>1</v>
      </c>
      <c r="I97" s="2">
        <f t="shared" si="13"/>
        <v>-1</v>
      </c>
      <c r="J97" s="27">
        <v>279</v>
      </c>
    </row>
    <row r="98" spans="2:10">
      <c r="C98" s="53">
        <v>1</v>
      </c>
      <c r="D98" s="2">
        <v>-1</v>
      </c>
      <c r="E98" s="2">
        <v>-1</v>
      </c>
      <c r="F98" s="2">
        <f t="shared" si="10"/>
        <v>-1</v>
      </c>
      <c r="G98" s="2">
        <f t="shared" si="11"/>
        <v>-1</v>
      </c>
      <c r="H98" s="2">
        <f t="shared" si="12"/>
        <v>1</v>
      </c>
      <c r="I98" s="2">
        <f t="shared" si="13"/>
        <v>1</v>
      </c>
      <c r="J98" s="27">
        <v>180</v>
      </c>
    </row>
    <row r="99" spans="2:10">
      <c r="C99" s="53">
        <v>1</v>
      </c>
      <c r="D99" s="2">
        <v>-1</v>
      </c>
      <c r="E99" s="2">
        <v>1</v>
      </c>
      <c r="F99" s="2">
        <f t="shared" si="10"/>
        <v>-1</v>
      </c>
      <c r="G99" s="2">
        <f t="shared" si="11"/>
        <v>1</v>
      </c>
      <c r="H99" s="2">
        <f t="shared" si="12"/>
        <v>-1</v>
      </c>
      <c r="I99" s="2">
        <f t="shared" si="13"/>
        <v>-1</v>
      </c>
      <c r="J99" s="27">
        <v>150</v>
      </c>
    </row>
    <row r="100" spans="2:10">
      <c r="C100" s="53">
        <v>1</v>
      </c>
      <c r="D100" s="2">
        <v>1</v>
      </c>
      <c r="E100" s="2">
        <v>-1</v>
      </c>
      <c r="F100" s="2">
        <f t="shared" si="10"/>
        <v>1</v>
      </c>
      <c r="G100" s="2">
        <f t="shared" si="11"/>
        <v>-1</v>
      </c>
      <c r="H100" s="2">
        <f t="shared" si="12"/>
        <v>-1</v>
      </c>
      <c r="I100" s="2">
        <f t="shared" si="13"/>
        <v>-1</v>
      </c>
      <c r="J100" s="27">
        <v>117</v>
      </c>
    </row>
    <row r="101" spans="2:10">
      <c r="C101" s="55">
        <v>1</v>
      </c>
      <c r="D101" s="56">
        <v>1</v>
      </c>
      <c r="E101" s="56">
        <v>1</v>
      </c>
      <c r="F101" s="56">
        <f t="shared" si="10"/>
        <v>1</v>
      </c>
      <c r="G101" s="56">
        <f t="shared" si="11"/>
        <v>1</v>
      </c>
      <c r="H101" s="56">
        <f t="shared" si="12"/>
        <v>1</v>
      </c>
      <c r="I101" s="56">
        <f t="shared" si="13"/>
        <v>1</v>
      </c>
      <c r="J101" s="28">
        <v>103</v>
      </c>
    </row>
    <row r="104" spans="2:10">
      <c r="B104" t="s">
        <v>34</v>
      </c>
    </row>
    <row r="105" spans="2:10" ht="15.75" thickBot="1"/>
    <row r="106" spans="2:10">
      <c r="B106" s="64" t="s">
        <v>35</v>
      </c>
      <c r="C106" s="64"/>
    </row>
    <row r="107" spans="2:10">
      <c r="B107" t="s">
        <v>36</v>
      </c>
      <c r="C107">
        <v>0.99998139171372857</v>
      </c>
    </row>
    <row r="108" spans="2:10">
      <c r="B108" t="s">
        <v>37</v>
      </c>
      <c r="C108">
        <v>0.99996278377372538</v>
      </c>
    </row>
    <row r="109" spans="2:10">
      <c r="B109" t="s">
        <v>38</v>
      </c>
      <c r="C109">
        <v>0.99993021957573514</v>
      </c>
    </row>
    <row r="110" spans="2:10">
      <c r="B110" t="s">
        <v>39</v>
      </c>
      <c r="C110">
        <v>0.70710678118654424</v>
      </c>
    </row>
    <row r="111" spans="2:10" ht="15.75" thickBot="1">
      <c r="B111" s="62" t="s">
        <v>40</v>
      </c>
      <c r="C111" s="62">
        <v>16</v>
      </c>
    </row>
    <row r="113" spans="2:10" ht="15.75" thickBot="1">
      <c r="B113" t="s">
        <v>41</v>
      </c>
    </row>
    <row r="114" spans="2:10">
      <c r="B114" s="63"/>
      <c r="C114" s="63" t="s">
        <v>46</v>
      </c>
      <c r="D114" s="63" t="s">
        <v>47</v>
      </c>
      <c r="E114" s="63" t="s">
        <v>48</v>
      </c>
      <c r="F114" s="63" t="s">
        <v>49</v>
      </c>
      <c r="G114" s="63" t="s">
        <v>50</v>
      </c>
    </row>
    <row r="115" spans="2:10">
      <c r="B115" t="s">
        <v>42</v>
      </c>
      <c r="C115">
        <v>7</v>
      </c>
      <c r="D115">
        <v>107476</v>
      </c>
      <c r="E115">
        <v>15353.714285714286</v>
      </c>
      <c r="F115">
        <v>30707.428571428856</v>
      </c>
      <c r="G115">
        <v>4.5003093777895374E-17</v>
      </c>
    </row>
    <row r="116" spans="2:10">
      <c r="B116" t="s">
        <v>43</v>
      </c>
      <c r="C116">
        <v>8</v>
      </c>
      <c r="D116">
        <v>3.9999999999999631</v>
      </c>
      <c r="E116">
        <v>0.49999999999999539</v>
      </c>
    </row>
    <row r="117" spans="2:10" ht="15.75" thickBot="1">
      <c r="B117" s="62" t="s">
        <v>44</v>
      </c>
      <c r="C117" s="62">
        <v>15</v>
      </c>
      <c r="D117" s="62">
        <v>107480</v>
      </c>
      <c r="E117" s="62"/>
      <c r="F117" s="62"/>
      <c r="G117" s="62"/>
    </row>
    <row r="118" spans="2:10" ht="15.75" thickBot="1"/>
    <row r="119" spans="2:10">
      <c r="B119" s="63"/>
      <c r="C119" s="63" t="s">
        <v>51</v>
      </c>
      <c r="D119" s="63" t="s">
        <v>39</v>
      </c>
      <c r="E119" s="63" t="s">
        <v>52</v>
      </c>
      <c r="F119" s="66" t="s">
        <v>53</v>
      </c>
      <c r="G119" s="63" t="s">
        <v>54</v>
      </c>
      <c r="H119" s="63" t="s">
        <v>55</v>
      </c>
      <c r="I119" s="63" t="s">
        <v>56</v>
      </c>
      <c r="J119" s="63" t="s">
        <v>57</v>
      </c>
    </row>
    <row r="120" spans="2:10">
      <c r="B120" t="s">
        <v>45</v>
      </c>
      <c r="C120">
        <v>216</v>
      </c>
      <c r="D120">
        <v>0.17677669529663606</v>
      </c>
      <c r="E120">
        <v>1221.8805178903599</v>
      </c>
      <c r="F120">
        <v>2.2541339632482195E-22</v>
      </c>
      <c r="G120">
        <v>215.59235220963822</v>
      </c>
      <c r="H120">
        <v>216.40764779036178</v>
      </c>
      <c r="I120">
        <v>215.59235220963822</v>
      </c>
      <c r="J120">
        <v>216.40764779036178</v>
      </c>
    </row>
    <row r="121" spans="2:10">
      <c r="B121" t="s">
        <v>10</v>
      </c>
      <c r="C121">
        <v>-78.499999999999986</v>
      </c>
      <c r="D121">
        <v>0.17677669529663606</v>
      </c>
      <c r="E121">
        <v>-444.06305858515384</v>
      </c>
      <c r="F121">
        <v>7.406233970657085E-19</v>
      </c>
      <c r="G121">
        <v>-78.90764779036175</v>
      </c>
      <c r="H121">
        <v>-78.092352209638221</v>
      </c>
      <c r="I121">
        <v>-78.90764779036175</v>
      </c>
      <c r="J121">
        <v>-78.092352209638221</v>
      </c>
    </row>
    <row r="122" spans="2:10">
      <c r="B122" t="s">
        <v>11</v>
      </c>
      <c r="C122">
        <v>-21.249999999999993</v>
      </c>
      <c r="D122">
        <v>0.17677669529663606</v>
      </c>
      <c r="E122">
        <v>-120.2081528017136</v>
      </c>
      <c r="F122">
        <v>2.5637831350866973E-14</v>
      </c>
      <c r="G122">
        <v>-21.657647790361764</v>
      </c>
      <c r="H122">
        <v>-20.842352209638221</v>
      </c>
      <c r="I122">
        <v>-21.657647790361764</v>
      </c>
      <c r="J122">
        <v>-20.842352209638221</v>
      </c>
    </row>
    <row r="123" spans="2:10">
      <c r="B123" t="s">
        <v>12</v>
      </c>
      <c r="C123">
        <v>-6</v>
      </c>
      <c r="D123">
        <v>0.17677669529663606</v>
      </c>
      <c r="E123">
        <v>-33.941125496954442</v>
      </c>
      <c r="F123">
        <v>6.2027981022307338E-10</v>
      </c>
      <c r="G123">
        <v>-6.4076477903617697</v>
      </c>
      <c r="H123">
        <v>-5.5923522096382303</v>
      </c>
      <c r="I123">
        <v>-6.4076477903617697</v>
      </c>
      <c r="J123">
        <v>-5.5923522096382303</v>
      </c>
    </row>
    <row r="124" spans="2:10">
      <c r="B124" t="s">
        <v>17</v>
      </c>
      <c r="C124">
        <v>-6.2499999999999867</v>
      </c>
      <c r="D124">
        <v>0.17677669529663606</v>
      </c>
      <c r="E124">
        <v>-35.355339059327463</v>
      </c>
      <c r="F124">
        <v>4.4833555201612965E-10</v>
      </c>
      <c r="G124">
        <v>-6.6576477903617564</v>
      </c>
      <c r="H124">
        <v>-5.842352209638217</v>
      </c>
      <c r="I124">
        <v>-6.6576477903617564</v>
      </c>
      <c r="J124">
        <v>-5.842352209638217</v>
      </c>
    </row>
    <row r="125" spans="2:10">
      <c r="B125" t="s">
        <v>18</v>
      </c>
      <c r="C125">
        <v>-4.5000000000000062</v>
      </c>
      <c r="D125">
        <v>0.17677669529663606</v>
      </c>
      <c r="E125">
        <v>-25.455844122715863</v>
      </c>
      <c r="F125">
        <v>6.0776016914363483E-9</v>
      </c>
      <c r="G125">
        <v>-4.9076477903617759</v>
      </c>
      <c r="H125">
        <v>-4.0923522096382365</v>
      </c>
      <c r="I125">
        <v>-4.9076477903617759</v>
      </c>
      <c r="J125">
        <v>-4.0923522096382365</v>
      </c>
    </row>
    <row r="126" spans="2:10">
      <c r="B126" t="s">
        <v>19</v>
      </c>
      <c r="C126">
        <v>2.2500000000000155</v>
      </c>
      <c r="D126">
        <v>0.17677669529663606</v>
      </c>
      <c r="E126">
        <v>12.727922061358003</v>
      </c>
      <c r="F126">
        <v>1.3669903918421127E-6</v>
      </c>
      <c r="G126">
        <v>1.8423522096382459</v>
      </c>
      <c r="H126">
        <v>2.6576477903617852</v>
      </c>
      <c r="I126">
        <v>1.8423522096382459</v>
      </c>
      <c r="J126">
        <v>2.6576477903617852</v>
      </c>
    </row>
    <row r="127" spans="2:10" ht="15.75" thickBot="1">
      <c r="B127" s="62" t="s">
        <v>20</v>
      </c>
      <c r="C127" s="62">
        <v>1.7500000000000029</v>
      </c>
      <c r="D127" s="62">
        <v>0.17677669529663606</v>
      </c>
      <c r="E127" s="62">
        <v>9.8994949366117275</v>
      </c>
      <c r="F127" s="62">
        <v>9.1526221540357769E-6</v>
      </c>
      <c r="G127" s="62">
        <v>1.342352209638233</v>
      </c>
      <c r="H127" s="62">
        <v>2.1576477903617728</v>
      </c>
      <c r="I127" s="62">
        <v>1.342352209638233</v>
      </c>
      <c r="J127" s="62">
        <v>2.1576477903617728</v>
      </c>
    </row>
    <row r="129" spans="1:17">
      <c r="A129" s="197" t="s">
        <v>59</v>
      </c>
      <c r="B129" s="197"/>
      <c r="C129" s="197"/>
      <c r="D129" s="197"/>
      <c r="E129" s="197"/>
      <c r="F129" s="197"/>
      <c r="G129" s="197"/>
      <c r="H129" s="197"/>
      <c r="I129" s="197"/>
      <c r="J129" s="197"/>
      <c r="K129" s="197"/>
      <c r="L129" s="197"/>
      <c r="M129" s="197"/>
      <c r="N129" s="197"/>
      <c r="O129" s="197"/>
      <c r="P129" s="197"/>
      <c r="Q129" s="197"/>
    </row>
    <row r="130" spans="1:17">
      <c r="A130" s="197" t="s">
        <v>78</v>
      </c>
      <c r="B130" s="197"/>
      <c r="C130" s="197"/>
      <c r="D130" s="197"/>
      <c r="E130" s="197"/>
      <c r="F130" s="197"/>
      <c r="G130" s="197"/>
      <c r="H130" s="197"/>
      <c r="I130" s="197"/>
      <c r="J130" s="197"/>
      <c r="K130" s="197"/>
      <c r="L130" s="197"/>
      <c r="M130" s="197"/>
      <c r="N130" s="197"/>
      <c r="O130" s="197"/>
      <c r="P130" s="197"/>
      <c r="Q130" s="197"/>
    </row>
    <row r="131" spans="1:17">
      <c r="A131" s="197" t="s">
        <v>58</v>
      </c>
      <c r="B131" s="197"/>
      <c r="C131" s="197"/>
      <c r="D131" s="197"/>
      <c r="E131" s="197"/>
      <c r="F131" s="197"/>
      <c r="G131" s="197"/>
      <c r="H131" s="197"/>
      <c r="I131" s="197"/>
      <c r="J131" s="197"/>
      <c r="K131" s="197"/>
      <c r="L131" s="197"/>
      <c r="M131" s="197"/>
      <c r="N131" s="197"/>
      <c r="O131" s="197"/>
      <c r="P131" s="197"/>
      <c r="Q131" s="197"/>
    </row>
    <row r="156" spans="1:17">
      <c r="A156" s="199" t="s">
        <v>64</v>
      </c>
      <c r="B156" s="200"/>
      <c r="C156" s="200"/>
      <c r="D156" s="200"/>
      <c r="E156" s="200"/>
      <c r="F156" s="200"/>
      <c r="G156" s="200"/>
      <c r="H156" s="200"/>
      <c r="I156" s="200"/>
      <c r="J156" s="200"/>
      <c r="K156" s="200"/>
      <c r="L156" s="200"/>
      <c r="M156" s="200"/>
      <c r="N156" s="200"/>
      <c r="O156" s="200"/>
      <c r="P156" s="200"/>
      <c r="Q156" s="200"/>
    </row>
    <row r="157" spans="1:17" ht="15.75" thickBot="1"/>
    <row r="158" spans="1:17">
      <c r="B158" s="201" t="s">
        <v>77</v>
      </c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3"/>
    </row>
    <row r="159" spans="1:17" ht="15.75" thickBot="1">
      <c r="B159" s="204"/>
      <c r="C159" s="205"/>
      <c r="D159" s="205"/>
      <c r="E159" s="205"/>
      <c r="F159" s="205"/>
      <c r="G159" s="205"/>
      <c r="H159" s="205"/>
      <c r="I159" s="205"/>
      <c r="J159" s="205"/>
      <c r="K159" s="205"/>
      <c r="L159" s="205"/>
      <c r="M159" s="206"/>
    </row>
    <row r="160" spans="1:17" ht="15.75" thickBot="1"/>
    <row r="161" spans="1:17">
      <c r="B161" s="207" t="s">
        <v>99</v>
      </c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9"/>
    </row>
    <row r="162" spans="1:17">
      <c r="B162" s="210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2"/>
    </row>
    <row r="163" spans="1:17" ht="15.75" thickBot="1">
      <c r="B163" s="213"/>
      <c r="C163" s="214"/>
      <c r="D163" s="214"/>
      <c r="E163" s="214"/>
      <c r="F163" s="214"/>
      <c r="G163" s="214"/>
      <c r="H163" s="214"/>
      <c r="I163" s="214"/>
      <c r="J163" s="214"/>
      <c r="K163" s="214"/>
      <c r="L163" s="214"/>
      <c r="M163" s="215"/>
    </row>
    <row r="165" spans="1:17">
      <c r="A165" s="197" t="s">
        <v>74</v>
      </c>
      <c r="B165" s="197"/>
      <c r="C165" s="197"/>
      <c r="D165" s="197"/>
      <c r="E165" s="197"/>
      <c r="F165" s="197"/>
      <c r="G165" s="197"/>
      <c r="H165" s="197"/>
      <c r="I165" s="197"/>
      <c r="J165" s="197"/>
      <c r="K165" s="197"/>
      <c r="L165" s="197"/>
      <c r="M165" s="197"/>
      <c r="N165" s="197"/>
      <c r="O165" s="197"/>
      <c r="P165" s="197"/>
      <c r="Q165" s="197"/>
    </row>
    <row r="194" spans="1:27">
      <c r="A194" s="199" t="s">
        <v>75</v>
      </c>
      <c r="B194" s="199"/>
      <c r="C194" s="199"/>
      <c r="D194" s="199"/>
      <c r="E194" s="199"/>
      <c r="F194" s="199"/>
      <c r="G194" s="199"/>
      <c r="H194" s="199"/>
      <c r="I194" s="199"/>
      <c r="J194" s="199"/>
      <c r="K194" s="199"/>
      <c r="L194" s="199"/>
      <c r="M194" s="199"/>
      <c r="N194" s="199"/>
      <c r="O194" s="199"/>
      <c r="P194" s="199"/>
      <c r="Q194" s="199"/>
    </row>
    <row r="195" spans="1:27" ht="15.75" thickBot="1"/>
    <row r="196" spans="1:27" ht="15.75" thickBot="1">
      <c r="B196" s="207" t="s">
        <v>76</v>
      </c>
      <c r="C196" s="208"/>
      <c r="D196" s="208"/>
      <c r="E196" s="208"/>
      <c r="F196" s="208"/>
      <c r="G196" s="208"/>
      <c r="H196" s="208"/>
      <c r="I196" s="208"/>
      <c r="J196" s="208"/>
      <c r="K196" s="208"/>
      <c r="L196" s="208"/>
      <c r="M196" s="209"/>
      <c r="V196" s="223" t="s">
        <v>80</v>
      </c>
      <c r="W196" s="223"/>
      <c r="X196" s="223" t="s">
        <v>100</v>
      </c>
      <c r="Y196" s="223"/>
      <c r="Z196" s="222" t="s">
        <v>125</v>
      </c>
      <c r="AA196" s="222"/>
    </row>
    <row r="197" spans="1:27">
      <c r="B197" s="210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2"/>
      <c r="V197" s="98">
        <v>216</v>
      </c>
      <c r="X197" s="98">
        <f>D200</f>
        <v>419</v>
      </c>
    </row>
    <row r="198" spans="1:27" ht="15.75" thickBot="1">
      <c r="B198" s="213"/>
      <c r="C198" s="214"/>
      <c r="D198" s="214"/>
      <c r="E198" s="214"/>
      <c r="F198" s="214"/>
      <c r="G198" s="214"/>
      <c r="H198" s="214"/>
      <c r="I198" s="214"/>
      <c r="J198" s="214"/>
      <c r="K198" s="214"/>
      <c r="L198" s="214"/>
      <c r="M198" s="215"/>
      <c r="V198" s="73">
        <v>-78.5</v>
      </c>
      <c r="X198" s="73">
        <f>F200</f>
        <v>-207.5</v>
      </c>
    </row>
    <row r="199" spans="1:27" ht="15.75" thickBot="1">
      <c r="V199" s="73">
        <v>-21.25</v>
      </c>
      <c r="X199" s="73">
        <f>H200</f>
        <v>175</v>
      </c>
    </row>
    <row r="200" spans="1:27">
      <c r="B200" s="218" t="s">
        <v>79</v>
      </c>
      <c r="C200" s="219"/>
      <c r="D200" s="216">
        <f>V197+V198*(-0.3/0.1) + V199*(-0.1/0.02) +V200*(-80/40)+V201*(-0.3/0.1)*(-0.1/0.02)+V202*(-0.3/0.1)*(-80/40)+V203*(-0.1/0.02)*(-80/40)+V204*(-0.3/0.1)*(-0.1/0.02)*(-80/40)</f>
        <v>419</v>
      </c>
      <c r="E200" s="202" t="s">
        <v>81</v>
      </c>
      <c r="F200" s="216">
        <f>V198/0.1+V201*(-0.1/(0.1*0.02))+V202*(-80/(0.1*40))+V204*(-0.1*-80/(0.02*0.1*40))</f>
        <v>-207.5</v>
      </c>
      <c r="G200" s="202" t="s">
        <v>82</v>
      </c>
      <c r="H200" s="216">
        <f>V199/0.02+V201*(-0.3/(0.1*0.02))+V203*(-80/(0.02*40))+V204*(-0.3*-80/(0.1*0.02*40))</f>
        <v>175</v>
      </c>
      <c r="I200" s="202" t="s">
        <v>83</v>
      </c>
      <c r="J200" s="216">
        <f>V200/40+V202*(-0.3/(0.1*40))+V203*(-0.1/(0.02*40))+V204*(-0.3*-0.1/(0.1*0.02*40))</f>
        <v>0.5625</v>
      </c>
      <c r="K200" s="202" t="s">
        <v>84</v>
      </c>
      <c r="L200" s="216">
        <f>V201/(0.1*0.02)+V204*(-80/(0.1*0.02*40))</f>
        <v>-4875</v>
      </c>
      <c r="M200" s="202" t="s">
        <v>85</v>
      </c>
      <c r="N200" s="216">
        <f>V202/(0.1*40)+V204*(-0.1/(0.1*0.02*40))</f>
        <v>-3.3125</v>
      </c>
      <c r="O200" s="202" t="s">
        <v>86</v>
      </c>
      <c r="P200" s="216">
        <f>V203/(0.02*40)+V204*(-0.3/(0.1*0.02*40))</f>
        <v>-3.75</v>
      </c>
      <c r="Q200" s="202" t="s">
        <v>87</v>
      </c>
      <c r="R200" s="216">
        <f>V204/(0.1*0.02*40)</f>
        <v>21.875</v>
      </c>
      <c r="S200" s="203" t="s">
        <v>88</v>
      </c>
      <c r="V200" s="73">
        <v>-6</v>
      </c>
      <c r="X200" s="73">
        <f>J200</f>
        <v>0.5625</v>
      </c>
    </row>
    <row r="201" spans="1:27" ht="15.75" thickBot="1">
      <c r="B201" s="220"/>
      <c r="C201" s="221"/>
      <c r="D201" s="217"/>
      <c r="E201" s="205"/>
      <c r="F201" s="217"/>
      <c r="G201" s="205"/>
      <c r="H201" s="217"/>
      <c r="I201" s="205"/>
      <c r="J201" s="217"/>
      <c r="K201" s="205"/>
      <c r="L201" s="217"/>
      <c r="M201" s="205"/>
      <c r="N201" s="217"/>
      <c r="O201" s="205"/>
      <c r="P201" s="217"/>
      <c r="Q201" s="205"/>
      <c r="R201" s="217"/>
      <c r="S201" s="206"/>
      <c r="V201" s="73">
        <v>-6.25</v>
      </c>
      <c r="X201" s="73">
        <f>L200</f>
        <v>-4875</v>
      </c>
    </row>
    <row r="202" spans="1:27">
      <c r="V202" s="73">
        <v>-4.5</v>
      </c>
      <c r="X202" s="73">
        <f>N200</f>
        <v>-3.3125</v>
      </c>
    </row>
    <row r="203" spans="1:27">
      <c r="B203" s="65"/>
      <c r="V203" s="73">
        <v>2.25</v>
      </c>
      <c r="X203" s="73">
        <f>P200</f>
        <v>-3.75</v>
      </c>
    </row>
    <row r="204" spans="1:27" ht="15.75" thickBot="1">
      <c r="A204" s="138" t="s">
        <v>89</v>
      </c>
      <c r="B204" s="139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V204" s="74">
        <v>1.75</v>
      </c>
      <c r="X204" s="74">
        <f>R200</f>
        <v>21.875</v>
      </c>
    </row>
    <row r="206" spans="1:27">
      <c r="A206" s="197" t="s">
        <v>90</v>
      </c>
      <c r="B206" s="197"/>
      <c r="C206" s="197"/>
      <c r="D206" s="197"/>
      <c r="E206" s="197"/>
      <c r="F206" s="197"/>
      <c r="G206" s="197"/>
      <c r="H206" s="197"/>
      <c r="I206" s="197"/>
      <c r="J206" s="197"/>
      <c r="K206" s="197"/>
      <c r="L206" s="197"/>
      <c r="M206" s="197"/>
      <c r="N206" s="197"/>
      <c r="O206" s="197"/>
      <c r="P206" s="197"/>
      <c r="Q206" s="197"/>
    </row>
    <row r="207" spans="1:27">
      <c r="B207" t="s">
        <v>34</v>
      </c>
      <c r="I207" t="s">
        <v>34</v>
      </c>
    </row>
    <row r="208" spans="1:27" ht="15.75" thickBot="1"/>
    <row r="209" spans="2:14">
      <c r="B209" s="64" t="s">
        <v>35</v>
      </c>
      <c r="C209" s="64"/>
      <c r="I209" s="64" t="s">
        <v>35</v>
      </c>
      <c r="J209" s="64"/>
    </row>
    <row r="210" spans="2:14">
      <c r="B210" t="s">
        <v>36</v>
      </c>
      <c r="C210">
        <v>0.99998139171372857</v>
      </c>
      <c r="I210" t="s">
        <v>36</v>
      </c>
      <c r="J210">
        <v>0.99998139171372857</v>
      </c>
    </row>
    <row r="211" spans="2:14">
      <c r="B211" s="104" t="s">
        <v>37</v>
      </c>
      <c r="C211" s="104">
        <v>0.99996278377372538</v>
      </c>
      <c r="I211" s="104" t="s">
        <v>37</v>
      </c>
      <c r="J211" s="104">
        <v>0.99996278377372538</v>
      </c>
    </row>
    <row r="212" spans="2:14">
      <c r="B212" s="104" t="s">
        <v>38</v>
      </c>
      <c r="C212" s="104">
        <v>0.99993021957573514</v>
      </c>
      <c r="I212" s="104" t="s">
        <v>38</v>
      </c>
      <c r="J212" s="104">
        <v>0.99993021957573514</v>
      </c>
    </row>
    <row r="213" spans="2:14">
      <c r="B213" t="s">
        <v>39</v>
      </c>
      <c r="C213">
        <v>0.70710678118654424</v>
      </c>
      <c r="I213" t="s">
        <v>39</v>
      </c>
      <c r="J213">
        <v>0.70710678118654424</v>
      </c>
    </row>
    <row r="214" spans="2:14" ht="15.75" thickBot="1">
      <c r="B214" s="62" t="s">
        <v>40</v>
      </c>
      <c r="C214" s="62">
        <v>16</v>
      </c>
      <c r="I214" s="62" t="s">
        <v>40</v>
      </c>
      <c r="J214" s="62">
        <v>16</v>
      </c>
    </row>
    <row r="216" spans="2:14" ht="15.75" thickBot="1">
      <c r="B216" t="s">
        <v>41</v>
      </c>
      <c r="I216" t="s">
        <v>41</v>
      </c>
    </row>
    <row r="217" spans="2:14">
      <c r="B217" s="63"/>
      <c r="C217" s="63" t="s">
        <v>46</v>
      </c>
      <c r="D217" s="63" t="s">
        <v>47</v>
      </c>
      <c r="E217" s="63" t="s">
        <v>48</v>
      </c>
      <c r="F217" s="63" t="s">
        <v>49</v>
      </c>
      <c r="G217" s="63" t="s">
        <v>50</v>
      </c>
      <c r="I217" s="63"/>
      <c r="J217" s="63" t="s">
        <v>46</v>
      </c>
      <c r="K217" s="63" t="s">
        <v>47</v>
      </c>
      <c r="L217" s="63" t="s">
        <v>48</v>
      </c>
      <c r="M217" s="63" t="s">
        <v>49</v>
      </c>
      <c r="N217" s="63" t="s">
        <v>50</v>
      </c>
    </row>
    <row r="218" spans="2:14">
      <c r="B218" t="s">
        <v>42</v>
      </c>
      <c r="C218">
        <v>7</v>
      </c>
      <c r="D218">
        <v>107476</v>
      </c>
      <c r="E218">
        <v>15353.714285714286</v>
      </c>
      <c r="F218">
        <v>30707.428571428856</v>
      </c>
      <c r="G218">
        <v>4.5003093777895374E-17</v>
      </c>
      <c r="I218" t="s">
        <v>42</v>
      </c>
      <c r="J218">
        <v>7</v>
      </c>
      <c r="K218">
        <v>107476</v>
      </c>
      <c r="L218">
        <v>15353.714285714286</v>
      </c>
      <c r="M218">
        <v>30707.428571428856</v>
      </c>
      <c r="N218">
        <v>4.5003093777895374E-17</v>
      </c>
    </row>
    <row r="219" spans="2:14">
      <c r="B219" t="s">
        <v>43</v>
      </c>
      <c r="C219">
        <v>8</v>
      </c>
      <c r="D219">
        <v>3.9999999999999631</v>
      </c>
      <c r="E219">
        <v>0.49999999999999539</v>
      </c>
      <c r="I219" t="s">
        <v>43</v>
      </c>
      <c r="J219">
        <v>8</v>
      </c>
      <c r="K219">
        <v>3.9999999999999631</v>
      </c>
      <c r="L219">
        <v>0.49999999999999539</v>
      </c>
    </row>
    <row r="220" spans="2:14" ht="15.75" thickBot="1">
      <c r="B220" s="62" t="s">
        <v>44</v>
      </c>
      <c r="C220" s="62">
        <v>15</v>
      </c>
      <c r="D220" s="62">
        <v>107480</v>
      </c>
      <c r="E220" s="62"/>
      <c r="F220" s="62"/>
      <c r="G220" s="62"/>
      <c r="I220" s="62" t="s">
        <v>44</v>
      </c>
      <c r="J220" s="62">
        <v>15</v>
      </c>
      <c r="K220" s="62">
        <v>107480</v>
      </c>
      <c r="L220" s="62"/>
      <c r="M220" s="62"/>
      <c r="N220" s="62"/>
    </row>
    <row r="221" spans="2:14" ht="15.75" thickBot="1"/>
    <row r="222" spans="2:14" ht="15.75" thickBot="1">
      <c r="B222" s="106" t="s">
        <v>94</v>
      </c>
      <c r="C222" s="108">
        <f>C211</f>
        <v>0.99996278377372538</v>
      </c>
      <c r="D222" s="108" t="s">
        <v>91</v>
      </c>
      <c r="E222" s="107">
        <f>D218/D220</f>
        <v>0.99996278377372538</v>
      </c>
      <c r="G222">
        <f>1-E222</f>
        <v>3.7216226274616737E-5</v>
      </c>
      <c r="I222" s="109" t="s">
        <v>94</v>
      </c>
      <c r="J222" s="108">
        <f>J211</f>
        <v>0.99996278377372538</v>
      </c>
      <c r="K222" s="108" t="s">
        <v>91</v>
      </c>
      <c r="L222" s="107">
        <f>K218/K220</f>
        <v>0.99996278377372538</v>
      </c>
    </row>
    <row r="223" spans="2:14" ht="15.75" thickBot="1">
      <c r="B223" s="2"/>
      <c r="C223" s="105"/>
      <c r="D223" s="105"/>
      <c r="E223" s="105"/>
    </row>
    <row r="224" spans="2:14" ht="15.75" thickBot="1">
      <c r="B224" s="237" t="s">
        <v>93</v>
      </c>
      <c r="C224" s="238"/>
      <c r="D224" s="239">
        <f>C212</f>
        <v>0.99993021957573514</v>
      </c>
      <c r="E224" s="240"/>
      <c r="I224" s="237" t="s">
        <v>93</v>
      </c>
      <c r="J224" s="238"/>
      <c r="K224" s="239">
        <f>J212</f>
        <v>0.99993021957573514</v>
      </c>
      <c r="L224" s="240"/>
    </row>
    <row r="225" spans="1:17">
      <c r="B225" s="2"/>
      <c r="C225" s="105"/>
      <c r="D225" s="105"/>
      <c r="E225" s="105"/>
    </row>
    <row r="226" spans="1:17" ht="15.75" thickBot="1"/>
    <row r="227" spans="1:17">
      <c r="A227" s="242" t="s">
        <v>92</v>
      </c>
      <c r="B227" s="243"/>
      <c r="C227" s="243"/>
      <c r="D227" s="243"/>
      <c r="E227" s="243"/>
      <c r="F227" s="243"/>
      <c r="G227" s="243"/>
      <c r="H227" s="243"/>
      <c r="I227" s="243"/>
      <c r="J227" s="243"/>
      <c r="K227" s="243"/>
      <c r="L227" s="243"/>
      <c r="M227" s="243"/>
      <c r="N227" s="243"/>
      <c r="O227" s="243"/>
      <c r="P227" s="243"/>
      <c r="Q227" s="244"/>
    </row>
    <row r="228" spans="1:17" ht="15.75" thickBot="1">
      <c r="A228" s="245"/>
      <c r="B228" s="246"/>
      <c r="C228" s="246"/>
      <c r="D228" s="246"/>
      <c r="E228" s="246"/>
      <c r="F228" s="246"/>
      <c r="G228" s="246"/>
      <c r="H228" s="246"/>
      <c r="I228" s="246"/>
      <c r="J228" s="246"/>
      <c r="K228" s="246"/>
      <c r="L228" s="246"/>
      <c r="M228" s="246"/>
      <c r="N228" s="246"/>
      <c r="O228" s="246"/>
      <c r="P228" s="246"/>
      <c r="Q228" s="247"/>
    </row>
    <row r="231" spans="1:17">
      <c r="A231" s="199" t="s">
        <v>96</v>
      </c>
      <c r="B231" s="199"/>
      <c r="C231" s="199"/>
      <c r="D231" s="199"/>
      <c r="E231" s="199"/>
      <c r="F231" s="199"/>
      <c r="G231" s="199"/>
      <c r="H231" s="199"/>
      <c r="I231" s="199"/>
      <c r="J231" s="199"/>
      <c r="K231" s="199"/>
      <c r="L231" s="199"/>
      <c r="M231" s="199"/>
      <c r="N231" s="199"/>
      <c r="O231" s="199"/>
      <c r="P231" s="199"/>
      <c r="Q231" s="199"/>
    </row>
    <row r="233" spans="1:17">
      <c r="A233" s="236" t="s">
        <v>95</v>
      </c>
      <c r="B233" s="197"/>
      <c r="C233" s="197"/>
      <c r="D233" s="197"/>
      <c r="E233" s="197"/>
      <c r="F233" s="197"/>
      <c r="G233" s="197"/>
      <c r="H233" s="197"/>
      <c r="I233" s="197"/>
      <c r="J233" s="197"/>
      <c r="K233" s="197"/>
      <c r="L233" s="197"/>
      <c r="M233" s="197"/>
      <c r="N233" s="197"/>
      <c r="O233" s="197"/>
      <c r="P233" s="197"/>
      <c r="Q233" s="197"/>
    </row>
    <row r="234" spans="1:17">
      <c r="A234" s="197" t="s">
        <v>97</v>
      </c>
      <c r="B234" s="197"/>
      <c r="C234" s="197"/>
      <c r="D234" s="197"/>
      <c r="E234" s="197"/>
      <c r="F234" s="197"/>
      <c r="G234" s="197"/>
      <c r="H234" s="197"/>
      <c r="I234" s="197"/>
      <c r="J234" s="197"/>
      <c r="K234" s="197"/>
      <c r="L234" s="197"/>
      <c r="M234" s="197"/>
      <c r="N234" s="197"/>
      <c r="O234" s="197"/>
      <c r="P234" s="197"/>
      <c r="Q234" s="197"/>
    </row>
    <row r="243" spans="1:19">
      <c r="A243" s="197" t="s">
        <v>98</v>
      </c>
      <c r="B243" s="197"/>
      <c r="C243" s="197"/>
      <c r="D243" s="197"/>
      <c r="E243" s="197"/>
      <c r="F243" s="197"/>
      <c r="G243" s="197"/>
      <c r="H243" s="197"/>
      <c r="I243" s="197"/>
      <c r="J243" s="197"/>
      <c r="K243" s="197"/>
      <c r="L243" s="197"/>
      <c r="M243" s="197"/>
      <c r="N243" s="197"/>
      <c r="O243" s="197"/>
      <c r="P243" s="197"/>
      <c r="Q243" s="197"/>
    </row>
    <row r="246" spans="1:19">
      <c r="A246" s="199" t="s">
        <v>101</v>
      </c>
      <c r="B246" s="199"/>
      <c r="C246" s="199"/>
      <c r="D246" s="199"/>
      <c r="E246" s="199"/>
      <c r="F246" s="199"/>
      <c r="G246" s="199"/>
      <c r="H246" s="199"/>
      <c r="I246" s="199"/>
      <c r="J246" s="199"/>
      <c r="K246" s="199"/>
      <c r="L246" s="199"/>
      <c r="M246" s="199"/>
      <c r="N246" s="199"/>
      <c r="O246" s="199"/>
      <c r="P246" s="199"/>
      <c r="Q246" s="199"/>
    </row>
    <row r="248" spans="1:19" ht="15.75" thickBot="1">
      <c r="B248" t="s">
        <v>34</v>
      </c>
    </row>
    <row r="249" spans="1:19" ht="15.75" thickBot="1">
      <c r="L249" s="224" t="s">
        <v>102</v>
      </c>
      <c r="M249" s="216"/>
      <c r="N249" s="216"/>
      <c r="O249" s="216"/>
      <c r="P249" s="216"/>
      <c r="Q249" s="216"/>
      <c r="R249" s="216"/>
      <c r="S249" s="225"/>
    </row>
    <row r="250" spans="1:19" ht="15.75" thickBot="1">
      <c r="B250" s="64" t="s">
        <v>35</v>
      </c>
      <c r="C250" s="64"/>
      <c r="L250" s="226"/>
      <c r="M250" s="217"/>
      <c r="N250" s="217"/>
      <c r="O250" s="217"/>
      <c r="P250" s="217"/>
      <c r="Q250" s="217"/>
      <c r="R250" s="217"/>
      <c r="S250" s="227"/>
    </row>
    <row r="251" spans="1:19">
      <c r="B251" t="s">
        <v>36</v>
      </c>
      <c r="C251">
        <v>0.99998139171372857</v>
      </c>
      <c r="L251" s="113" t="s">
        <v>103</v>
      </c>
      <c r="S251" s="70"/>
    </row>
    <row r="252" spans="1:19">
      <c r="B252" t="s">
        <v>37</v>
      </c>
      <c r="C252">
        <v>0.99996278377372538</v>
      </c>
      <c r="L252" s="228" t="s">
        <v>109</v>
      </c>
      <c r="M252" s="190"/>
      <c r="N252" s="190"/>
      <c r="O252" s="190"/>
      <c r="P252" s="190"/>
      <c r="Q252" s="190"/>
      <c r="R252" s="190"/>
      <c r="S252" s="229"/>
    </row>
    <row r="253" spans="1:19">
      <c r="B253" t="s">
        <v>38</v>
      </c>
      <c r="C253">
        <v>0.99993021957573514</v>
      </c>
      <c r="L253" s="78" t="s">
        <v>104</v>
      </c>
      <c r="M253" s="112">
        <f>F259</f>
        <v>30707.428571428856</v>
      </c>
      <c r="N253" t="s">
        <v>108</v>
      </c>
      <c r="S253" s="70"/>
    </row>
    <row r="254" spans="1:19">
      <c r="B254" t="s">
        <v>39</v>
      </c>
      <c r="C254">
        <v>0.70710678118654424</v>
      </c>
      <c r="L254" s="78" t="s">
        <v>105</v>
      </c>
      <c r="M254" s="112">
        <f>_xlfn.F.INV(1-0.03,C259,C260)</f>
        <v>4.2416248853384166</v>
      </c>
      <c r="N254" t="s">
        <v>112</v>
      </c>
      <c r="S254" s="70"/>
    </row>
    <row r="255" spans="1:19" ht="15.75" thickBot="1">
      <c r="B255" s="62" t="s">
        <v>40</v>
      </c>
      <c r="C255" s="62">
        <v>16</v>
      </c>
      <c r="L255" s="100" t="s">
        <v>106</v>
      </c>
      <c r="M255" s="103">
        <f>G259</f>
        <v>4.5003093777895374E-17</v>
      </c>
      <c r="N255" s="62" t="s">
        <v>107</v>
      </c>
      <c r="O255" s="62"/>
      <c r="P255" s="62"/>
      <c r="Q255" s="62"/>
      <c r="R255" s="62"/>
      <c r="S255" s="72"/>
    </row>
    <row r="256" spans="1:19" ht="15.75" thickBot="1"/>
    <row r="257" spans="2:19" ht="15" customHeight="1" thickBot="1">
      <c r="B257" t="s">
        <v>41</v>
      </c>
      <c r="L257" s="230" t="s">
        <v>110</v>
      </c>
      <c r="M257" s="231"/>
      <c r="N257" s="231"/>
      <c r="O257" s="231"/>
      <c r="P257" s="231"/>
      <c r="Q257" s="231"/>
      <c r="R257" s="231"/>
      <c r="S257" s="232"/>
    </row>
    <row r="258" spans="2:19" ht="15.75" thickBot="1">
      <c r="B258" s="63"/>
      <c r="C258" s="63" t="s">
        <v>46</v>
      </c>
      <c r="D258" s="63" t="s">
        <v>47</v>
      </c>
      <c r="E258" s="63" t="s">
        <v>48</v>
      </c>
      <c r="F258" s="63" t="s">
        <v>49</v>
      </c>
      <c r="G258" s="63" t="s">
        <v>50</v>
      </c>
      <c r="L258" s="233"/>
      <c r="M258" s="234"/>
      <c r="N258" s="234"/>
      <c r="O258" s="234"/>
      <c r="P258" s="234"/>
      <c r="Q258" s="234"/>
      <c r="R258" s="234"/>
      <c r="S258" s="235"/>
    </row>
    <row r="259" spans="2:19" ht="15.75" thickBot="1">
      <c r="B259" t="s">
        <v>42</v>
      </c>
      <c r="C259">
        <v>7</v>
      </c>
      <c r="D259">
        <v>107476</v>
      </c>
      <c r="E259">
        <v>15353.714285714286</v>
      </c>
      <c r="F259">
        <v>30707.428571428856</v>
      </c>
      <c r="G259">
        <v>4.5003093777895374E-17</v>
      </c>
    </row>
    <row r="260" spans="2:19" ht="14.45" customHeight="1">
      <c r="B260" t="s">
        <v>43</v>
      </c>
      <c r="C260">
        <v>8</v>
      </c>
      <c r="D260">
        <v>3.9999999999999631</v>
      </c>
      <c r="E260">
        <v>0.49999999999999539</v>
      </c>
      <c r="L260" s="230" t="s">
        <v>111</v>
      </c>
      <c r="M260" s="231"/>
      <c r="N260" s="231"/>
      <c r="O260" s="231"/>
      <c r="P260" s="231"/>
      <c r="Q260" s="231"/>
      <c r="R260" s="231"/>
      <c r="S260" s="232"/>
    </row>
    <row r="261" spans="2:19" ht="15.75" thickBot="1">
      <c r="B261" s="62" t="s">
        <v>44</v>
      </c>
      <c r="C261" s="62">
        <v>15</v>
      </c>
      <c r="D261" s="62">
        <v>107480</v>
      </c>
      <c r="E261" s="62"/>
      <c r="F261" s="62"/>
      <c r="G261" s="62"/>
      <c r="L261" s="233"/>
      <c r="M261" s="234"/>
      <c r="N261" s="234"/>
      <c r="O261" s="234"/>
      <c r="P261" s="234"/>
      <c r="Q261" s="234"/>
      <c r="R261" s="234"/>
      <c r="S261" s="235"/>
    </row>
    <row r="262" spans="2:19" ht="15.75" thickBot="1"/>
    <row r="263" spans="2:19">
      <c r="B263" s="63"/>
      <c r="C263" s="63" t="s">
        <v>51</v>
      </c>
      <c r="D263" s="63" t="s">
        <v>39</v>
      </c>
      <c r="E263" s="63" t="s">
        <v>52</v>
      </c>
      <c r="F263" s="110" t="s">
        <v>53</v>
      </c>
      <c r="G263" s="63" t="s">
        <v>54</v>
      </c>
      <c r="H263" s="63" t="s">
        <v>55</v>
      </c>
      <c r="I263" s="63" t="s">
        <v>56</v>
      </c>
      <c r="J263" s="63" t="s">
        <v>57</v>
      </c>
    </row>
    <row r="264" spans="2:19">
      <c r="B264" t="s">
        <v>45</v>
      </c>
      <c r="C264">
        <v>216</v>
      </c>
      <c r="D264">
        <v>0.17677669529663606</v>
      </c>
      <c r="E264">
        <v>1221.8805178903599</v>
      </c>
      <c r="F264">
        <v>2.2541339632482195E-22</v>
      </c>
      <c r="G264">
        <v>215.59235220963822</v>
      </c>
      <c r="H264">
        <v>216.40764779036178</v>
      </c>
      <c r="I264">
        <v>215.59235220963822</v>
      </c>
      <c r="J264">
        <v>216.40764779036178</v>
      </c>
    </row>
    <row r="265" spans="2:19">
      <c r="B265" t="s">
        <v>10</v>
      </c>
      <c r="C265">
        <v>-78.499999999999986</v>
      </c>
      <c r="D265">
        <v>0.17677669529663606</v>
      </c>
      <c r="E265">
        <v>-444.06305858515384</v>
      </c>
      <c r="F265">
        <v>7.406233970657085E-19</v>
      </c>
      <c r="G265">
        <v>-78.90764779036175</v>
      </c>
      <c r="H265">
        <v>-78.092352209638221</v>
      </c>
      <c r="I265">
        <v>-78.90764779036175</v>
      </c>
      <c r="J265">
        <v>-78.092352209638221</v>
      </c>
    </row>
    <row r="266" spans="2:19">
      <c r="B266" t="s">
        <v>11</v>
      </c>
      <c r="C266">
        <v>-21.249999999999993</v>
      </c>
      <c r="D266">
        <v>0.17677669529663606</v>
      </c>
      <c r="E266">
        <v>-120.2081528017136</v>
      </c>
      <c r="F266">
        <v>2.5637831350866973E-14</v>
      </c>
      <c r="G266">
        <v>-21.657647790361764</v>
      </c>
      <c r="H266">
        <v>-20.842352209638221</v>
      </c>
      <c r="I266">
        <v>-21.657647790361764</v>
      </c>
      <c r="J266">
        <v>-20.842352209638221</v>
      </c>
    </row>
    <row r="267" spans="2:19">
      <c r="B267" t="s">
        <v>12</v>
      </c>
      <c r="C267">
        <v>-6</v>
      </c>
      <c r="D267">
        <v>0.17677669529663606</v>
      </c>
      <c r="E267">
        <v>-33.941125496954442</v>
      </c>
      <c r="F267">
        <v>6.2027981022307338E-10</v>
      </c>
      <c r="G267">
        <v>-6.4076477903617697</v>
      </c>
      <c r="H267">
        <v>-5.5923522096382303</v>
      </c>
      <c r="I267">
        <v>-6.4076477903617697</v>
      </c>
      <c r="J267">
        <v>-5.5923522096382303</v>
      </c>
    </row>
    <row r="268" spans="2:19">
      <c r="B268" t="s">
        <v>17</v>
      </c>
      <c r="C268">
        <v>-6.2499999999999867</v>
      </c>
      <c r="D268">
        <v>0.17677669529663606</v>
      </c>
      <c r="E268">
        <v>-35.355339059327463</v>
      </c>
      <c r="F268">
        <v>4.4833555201612965E-10</v>
      </c>
      <c r="G268">
        <v>-6.6576477903617564</v>
      </c>
      <c r="H268">
        <v>-5.842352209638217</v>
      </c>
      <c r="I268">
        <v>-6.6576477903617564</v>
      </c>
      <c r="J268">
        <v>-5.842352209638217</v>
      </c>
    </row>
    <row r="269" spans="2:19">
      <c r="B269" t="s">
        <v>18</v>
      </c>
      <c r="C269">
        <v>-4.5000000000000062</v>
      </c>
      <c r="D269">
        <v>0.17677669529663606</v>
      </c>
      <c r="E269">
        <v>-25.455844122715863</v>
      </c>
      <c r="F269">
        <v>6.0776016914363483E-9</v>
      </c>
      <c r="G269">
        <v>-4.9076477903617759</v>
      </c>
      <c r="H269">
        <v>-4.0923522096382365</v>
      </c>
      <c r="I269">
        <v>-4.9076477903617759</v>
      </c>
      <c r="J269">
        <v>-4.0923522096382365</v>
      </c>
    </row>
    <row r="270" spans="2:19">
      <c r="B270" t="s">
        <v>19</v>
      </c>
      <c r="C270">
        <v>2.2500000000000155</v>
      </c>
      <c r="D270">
        <v>0.17677669529663606</v>
      </c>
      <c r="E270">
        <v>12.727922061358003</v>
      </c>
      <c r="F270">
        <v>1.3669903918421127E-6</v>
      </c>
      <c r="G270">
        <v>1.8423522096382459</v>
      </c>
      <c r="H270">
        <v>2.6576477903617852</v>
      </c>
      <c r="I270">
        <v>1.8423522096382459</v>
      </c>
      <c r="J270">
        <v>2.6576477903617852</v>
      </c>
    </row>
    <row r="271" spans="2:19" ht="15.75" thickBot="1">
      <c r="B271" s="62" t="s">
        <v>20</v>
      </c>
      <c r="C271" s="62">
        <v>1.7500000000000029</v>
      </c>
      <c r="D271" s="62">
        <v>0.17677669529663606</v>
      </c>
      <c r="E271" s="62">
        <v>9.8994949366117275</v>
      </c>
      <c r="F271" s="62">
        <v>9.1526221540357769E-6</v>
      </c>
      <c r="G271" s="62">
        <v>1.342352209638233</v>
      </c>
      <c r="H271" s="62">
        <v>2.1576477903617728</v>
      </c>
      <c r="I271" s="62">
        <v>1.342352209638233</v>
      </c>
      <c r="J271" s="62">
        <v>2.1576477903617728</v>
      </c>
    </row>
    <row r="273" spans="1:17">
      <c r="A273" s="197" t="s">
        <v>114</v>
      </c>
      <c r="B273" s="197"/>
      <c r="C273" s="197"/>
      <c r="D273" s="197"/>
      <c r="E273" s="197"/>
      <c r="F273" s="197"/>
      <c r="G273" s="197"/>
      <c r="H273" s="197"/>
      <c r="I273" s="197"/>
      <c r="J273" s="197"/>
      <c r="K273" s="197"/>
      <c r="L273" s="197"/>
      <c r="M273" s="197"/>
      <c r="N273" s="197"/>
      <c r="O273" s="197"/>
      <c r="P273" s="197"/>
      <c r="Q273" s="197"/>
    </row>
    <row r="288" spans="1:17">
      <c r="A288" s="114"/>
      <c r="B288" s="114"/>
      <c r="C288" s="114"/>
      <c r="D288" s="114"/>
      <c r="E288" s="114"/>
      <c r="F288" s="114"/>
      <c r="G288" s="114"/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</row>
    <row r="306" spans="1:19">
      <c r="A306" s="199" t="s">
        <v>113</v>
      </c>
      <c r="B306" s="199"/>
      <c r="C306" s="199"/>
      <c r="D306" s="199"/>
      <c r="E306" s="199"/>
      <c r="F306" s="199"/>
      <c r="G306" s="199"/>
      <c r="H306" s="199"/>
      <c r="I306" s="199"/>
      <c r="J306" s="199"/>
      <c r="K306" s="199"/>
      <c r="L306" s="199"/>
      <c r="M306" s="199"/>
      <c r="N306" s="199"/>
      <c r="O306" s="199"/>
      <c r="P306" s="199"/>
      <c r="Q306" s="199"/>
    </row>
    <row r="307" spans="1:19" ht="15.75" thickBot="1"/>
    <row r="308" spans="1:19" ht="15.75" thickBot="1">
      <c r="B308" s="59" t="s">
        <v>10</v>
      </c>
      <c r="C308" s="60" t="s">
        <v>11</v>
      </c>
      <c r="D308" s="60" t="s">
        <v>12</v>
      </c>
      <c r="E308" s="60" t="s">
        <v>17</v>
      </c>
      <c r="F308" s="60" t="s">
        <v>18</v>
      </c>
      <c r="G308" s="60" t="s">
        <v>19</v>
      </c>
      <c r="H308" s="60" t="s">
        <v>20</v>
      </c>
      <c r="I308" s="61" t="s">
        <v>8</v>
      </c>
      <c r="L308" s="224" t="s">
        <v>115</v>
      </c>
      <c r="M308" s="216"/>
      <c r="N308" s="216"/>
      <c r="O308" s="216"/>
      <c r="P308" s="216"/>
      <c r="Q308" s="216"/>
      <c r="R308" s="216"/>
      <c r="S308" s="225"/>
    </row>
    <row r="309" spans="1:19" ht="15.75" thickBot="1">
      <c r="B309" s="53">
        <v>-1</v>
      </c>
      <c r="C309" s="2">
        <v>-1</v>
      </c>
      <c r="D309" s="2">
        <v>-1</v>
      </c>
      <c r="E309" s="2">
        <f>B309*C309</f>
        <v>1</v>
      </c>
      <c r="F309" s="2">
        <f>B309*D309</f>
        <v>1</v>
      </c>
      <c r="G309" s="2">
        <f>C309*D309</f>
        <v>1</v>
      </c>
      <c r="H309" s="2">
        <f>B309*C309*D309</f>
        <v>-1</v>
      </c>
      <c r="I309" s="147">
        <v>311</v>
      </c>
      <c r="L309" s="226"/>
      <c r="M309" s="217"/>
      <c r="N309" s="217"/>
      <c r="O309" s="217"/>
      <c r="P309" s="217"/>
      <c r="Q309" s="217"/>
      <c r="R309" s="217"/>
      <c r="S309" s="227"/>
    </row>
    <row r="310" spans="1:19">
      <c r="B310" s="53">
        <v>-1</v>
      </c>
      <c r="C310" s="2">
        <v>-1</v>
      </c>
      <c r="D310" s="2">
        <v>1</v>
      </c>
      <c r="E310" s="2">
        <f t="shared" ref="E310:E324" si="14">B310*C310</f>
        <v>1</v>
      </c>
      <c r="F310" s="2">
        <f t="shared" ref="F310:F324" si="15">B310*D310</f>
        <v>-1</v>
      </c>
      <c r="G310" s="2">
        <f t="shared" ref="G310:G324" si="16">C310*D310</f>
        <v>-1</v>
      </c>
      <c r="H310" s="2">
        <f t="shared" ref="H310:H324" si="17">B310*C310*D310</f>
        <v>1</v>
      </c>
      <c r="I310" s="147">
        <v>308</v>
      </c>
      <c r="L310" s="115" t="s">
        <v>117</v>
      </c>
      <c r="M310" s="102"/>
      <c r="N310" s="102"/>
      <c r="O310" s="102"/>
      <c r="P310" s="102"/>
      <c r="Q310" s="102"/>
      <c r="R310" s="102"/>
      <c r="S310" s="116"/>
    </row>
    <row r="311" spans="1:19">
      <c r="B311" s="53">
        <v>-1</v>
      </c>
      <c r="C311" s="2">
        <v>1</v>
      </c>
      <c r="D311" s="2">
        <v>-1</v>
      </c>
      <c r="E311" s="2">
        <f t="shared" si="14"/>
        <v>-1</v>
      </c>
      <c r="F311" s="2">
        <f t="shared" si="15"/>
        <v>1</v>
      </c>
      <c r="G311" s="2">
        <f t="shared" si="16"/>
        <v>-1</v>
      </c>
      <c r="H311" s="2">
        <f t="shared" si="17"/>
        <v>1</v>
      </c>
      <c r="I311" s="147">
        <v>281</v>
      </c>
      <c r="L311" s="228" t="s">
        <v>116</v>
      </c>
      <c r="M311" s="190"/>
      <c r="S311" s="70"/>
    </row>
    <row r="312" spans="1:19">
      <c r="B312" s="53">
        <v>-1</v>
      </c>
      <c r="C312" s="2">
        <v>1</v>
      </c>
      <c r="D312" s="2">
        <v>1</v>
      </c>
      <c r="E312" s="2">
        <f t="shared" si="14"/>
        <v>-1</v>
      </c>
      <c r="F312" s="2">
        <f t="shared" si="15"/>
        <v>-1</v>
      </c>
      <c r="G312" s="2">
        <f t="shared" si="16"/>
        <v>1</v>
      </c>
      <c r="H312" s="2">
        <f t="shared" si="17"/>
        <v>-1</v>
      </c>
      <c r="I312" s="147">
        <v>278</v>
      </c>
      <c r="L312" s="111" t="s">
        <v>104</v>
      </c>
      <c r="S312" s="70"/>
    </row>
    <row r="313" spans="1:19">
      <c r="B313" s="53">
        <v>1</v>
      </c>
      <c r="C313" s="2">
        <v>-1</v>
      </c>
      <c r="D313" s="2">
        <v>-1</v>
      </c>
      <c r="E313" s="2">
        <f t="shared" si="14"/>
        <v>-1</v>
      </c>
      <c r="F313" s="2">
        <f t="shared" si="15"/>
        <v>-1</v>
      </c>
      <c r="G313" s="2">
        <f t="shared" si="16"/>
        <v>1</v>
      </c>
      <c r="H313" s="2">
        <f t="shared" si="17"/>
        <v>1</v>
      </c>
      <c r="I313" s="147">
        <v>179</v>
      </c>
      <c r="L313" s="241" t="s">
        <v>118</v>
      </c>
      <c r="M313" s="223"/>
      <c r="S313" s="70"/>
    </row>
    <row r="314" spans="1:19" ht="15.75" thickBot="1">
      <c r="B314" s="53">
        <v>1</v>
      </c>
      <c r="C314" s="2">
        <v>-1</v>
      </c>
      <c r="D314" s="2">
        <v>1</v>
      </c>
      <c r="E314" s="2">
        <f t="shared" si="14"/>
        <v>-1</v>
      </c>
      <c r="F314" s="2">
        <f t="shared" si="15"/>
        <v>1</v>
      </c>
      <c r="G314" s="2">
        <f t="shared" si="16"/>
        <v>-1</v>
      </c>
      <c r="H314" s="2">
        <f t="shared" si="17"/>
        <v>-1</v>
      </c>
      <c r="I314" s="147">
        <v>151</v>
      </c>
      <c r="L314" s="81" t="s">
        <v>119</v>
      </c>
      <c r="M314" s="62"/>
      <c r="N314" s="62"/>
      <c r="O314" s="62"/>
      <c r="P314" s="62"/>
      <c r="Q314" s="62"/>
      <c r="R314" s="62"/>
      <c r="S314" s="72"/>
    </row>
    <row r="315" spans="1:19">
      <c r="B315" s="53">
        <v>1</v>
      </c>
      <c r="C315" s="2">
        <v>1</v>
      </c>
      <c r="D315" s="2">
        <v>-1</v>
      </c>
      <c r="E315" s="2">
        <f t="shared" si="14"/>
        <v>1</v>
      </c>
      <c r="F315" s="2">
        <f t="shared" si="15"/>
        <v>-1</v>
      </c>
      <c r="G315" s="2">
        <f t="shared" si="16"/>
        <v>-1</v>
      </c>
      <c r="H315" s="2">
        <f t="shared" si="17"/>
        <v>-1</v>
      </c>
      <c r="I315" s="148">
        <v>116</v>
      </c>
    </row>
    <row r="316" spans="1:19">
      <c r="B316" s="53">
        <v>1</v>
      </c>
      <c r="C316" s="2">
        <v>1</v>
      </c>
      <c r="D316" s="2">
        <v>1</v>
      </c>
      <c r="E316" s="2">
        <f t="shared" si="14"/>
        <v>1</v>
      </c>
      <c r="F316" s="2">
        <f t="shared" si="15"/>
        <v>1</v>
      </c>
      <c r="G316" s="2">
        <f t="shared" si="16"/>
        <v>1</v>
      </c>
      <c r="H316" s="2">
        <f t="shared" si="17"/>
        <v>1</v>
      </c>
      <c r="I316" s="149">
        <v>104</v>
      </c>
    </row>
    <row r="317" spans="1:19">
      <c r="B317" s="53">
        <v>-1</v>
      </c>
      <c r="C317" s="2">
        <v>-1</v>
      </c>
      <c r="D317" s="2">
        <v>-1</v>
      </c>
      <c r="E317" s="2">
        <f t="shared" si="14"/>
        <v>1</v>
      </c>
      <c r="F317" s="2">
        <f t="shared" si="15"/>
        <v>1</v>
      </c>
      <c r="G317" s="2">
        <f t="shared" si="16"/>
        <v>1</v>
      </c>
      <c r="H317" s="2">
        <f t="shared" si="17"/>
        <v>-1</v>
      </c>
      <c r="I317" s="147">
        <v>312</v>
      </c>
    </row>
    <row r="318" spans="1:19">
      <c r="B318" s="53">
        <v>-1</v>
      </c>
      <c r="C318" s="2">
        <v>-1</v>
      </c>
      <c r="D318" s="2">
        <v>1</v>
      </c>
      <c r="E318" s="2">
        <f t="shared" si="14"/>
        <v>1</v>
      </c>
      <c r="F318" s="2">
        <f t="shared" si="15"/>
        <v>-1</v>
      </c>
      <c r="G318" s="2">
        <f t="shared" si="16"/>
        <v>-1</v>
      </c>
      <c r="H318" s="2">
        <f t="shared" si="17"/>
        <v>1</v>
      </c>
      <c r="I318" s="147">
        <v>307</v>
      </c>
    </row>
    <row r="319" spans="1:19" ht="15.75" thickBot="1">
      <c r="B319" s="53">
        <v>-1</v>
      </c>
      <c r="C319" s="2">
        <v>1</v>
      </c>
      <c r="D319" s="2">
        <v>-1</v>
      </c>
      <c r="E319" s="2">
        <f t="shared" si="14"/>
        <v>-1</v>
      </c>
      <c r="F319" s="2">
        <f t="shared" si="15"/>
        <v>1</v>
      </c>
      <c r="G319" s="2">
        <f t="shared" si="16"/>
        <v>-1</v>
      </c>
      <c r="H319" s="2">
        <f t="shared" si="17"/>
        <v>1</v>
      </c>
      <c r="I319" s="147">
        <v>280</v>
      </c>
      <c r="L319" t="s">
        <v>41</v>
      </c>
    </row>
    <row r="320" spans="1:19">
      <c r="B320" s="53">
        <v>-1</v>
      </c>
      <c r="C320" s="2">
        <v>1</v>
      </c>
      <c r="D320" s="2">
        <v>1</v>
      </c>
      <c r="E320" s="2">
        <f t="shared" si="14"/>
        <v>-1</v>
      </c>
      <c r="F320" s="2">
        <f t="shared" si="15"/>
        <v>-1</v>
      </c>
      <c r="G320" s="2">
        <f t="shared" si="16"/>
        <v>1</v>
      </c>
      <c r="H320" s="2">
        <f t="shared" si="17"/>
        <v>-1</v>
      </c>
      <c r="I320" s="147">
        <v>279</v>
      </c>
      <c r="L320" s="136"/>
      <c r="M320" s="136" t="s">
        <v>46</v>
      </c>
      <c r="N320" s="136" t="s">
        <v>47</v>
      </c>
      <c r="O320" s="136" t="s">
        <v>48</v>
      </c>
      <c r="P320" s="136" t="s">
        <v>49</v>
      </c>
      <c r="Q320" s="136" t="s">
        <v>50</v>
      </c>
      <c r="R320" s="153" t="s">
        <v>135</v>
      </c>
    </row>
    <row r="321" spans="2:18">
      <c r="B321" s="53">
        <v>1</v>
      </c>
      <c r="C321" s="2">
        <v>-1</v>
      </c>
      <c r="D321" s="2">
        <v>-1</v>
      </c>
      <c r="E321" s="2">
        <f t="shared" si="14"/>
        <v>-1</v>
      </c>
      <c r="F321" s="2">
        <f t="shared" si="15"/>
        <v>-1</v>
      </c>
      <c r="G321" s="2">
        <f t="shared" si="16"/>
        <v>1</v>
      </c>
      <c r="H321" s="2">
        <f t="shared" si="17"/>
        <v>1</v>
      </c>
      <c r="I321" s="147">
        <v>180</v>
      </c>
      <c r="L321" s="134" t="s">
        <v>42</v>
      </c>
      <c r="M321" s="134">
        <v>3</v>
      </c>
      <c r="N321" s="134">
        <v>106397</v>
      </c>
      <c r="O321" s="134">
        <v>35465.666666666664</v>
      </c>
      <c r="P321" s="134">
        <v>392.97137580794089</v>
      </c>
      <c r="Q321" s="134">
        <v>3.056162727124221E-12</v>
      </c>
      <c r="R321">
        <f>_xlfn.F.INV(0.95,M321,M322)</f>
        <v>3.4902948194976031</v>
      </c>
    </row>
    <row r="322" spans="2:18">
      <c r="B322" s="53">
        <v>1</v>
      </c>
      <c r="C322" s="2">
        <v>-1</v>
      </c>
      <c r="D322" s="2">
        <v>1</v>
      </c>
      <c r="E322" s="2">
        <f t="shared" si="14"/>
        <v>-1</v>
      </c>
      <c r="F322" s="2">
        <f t="shared" si="15"/>
        <v>1</v>
      </c>
      <c r="G322" s="2">
        <f t="shared" si="16"/>
        <v>-1</v>
      </c>
      <c r="H322" s="2">
        <f t="shared" si="17"/>
        <v>-1</v>
      </c>
      <c r="I322" s="147">
        <v>150</v>
      </c>
      <c r="L322" s="134" t="s">
        <v>43</v>
      </c>
      <c r="M322" s="134">
        <v>12</v>
      </c>
      <c r="N322" s="134">
        <v>1083</v>
      </c>
      <c r="O322" s="134">
        <v>90.25</v>
      </c>
      <c r="P322" s="134"/>
      <c r="Q322" s="134"/>
    </row>
    <row r="323" spans="2:18">
      <c r="B323" s="53">
        <v>1</v>
      </c>
      <c r="C323" s="2">
        <v>1</v>
      </c>
      <c r="D323" s="2">
        <v>-1</v>
      </c>
      <c r="E323" s="2">
        <f t="shared" si="14"/>
        <v>1</v>
      </c>
      <c r="F323" s="2">
        <f t="shared" si="15"/>
        <v>-1</v>
      </c>
      <c r="G323" s="2">
        <f t="shared" si="16"/>
        <v>-1</v>
      </c>
      <c r="H323" s="2">
        <f t="shared" si="17"/>
        <v>-1</v>
      </c>
      <c r="I323" s="147">
        <v>117</v>
      </c>
      <c r="L323" s="134" t="s">
        <v>157</v>
      </c>
      <c r="M323">
        <f>M322-M324</f>
        <v>4</v>
      </c>
      <c r="N323">
        <f>N322-N324</f>
        <v>1079</v>
      </c>
      <c r="O323">
        <f>N323/M323</f>
        <v>269.75</v>
      </c>
      <c r="P323">
        <f>O323/O324</f>
        <v>539.5</v>
      </c>
      <c r="Q323">
        <f>1-_xlfn.F.DIST(P323,M323,M324,1)</f>
        <v>9.2770735538039162E-10</v>
      </c>
      <c r="R323">
        <f>_xlfn.F.INV(0.95,M323,M324)</f>
        <v>3.8378533545558948</v>
      </c>
    </row>
    <row r="324" spans="2:18" ht="15.75" thickBot="1">
      <c r="B324" s="53">
        <v>1</v>
      </c>
      <c r="C324" s="2">
        <v>1</v>
      </c>
      <c r="D324" s="2">
        <v>1</v>
      </c>
      <c r="E324" s="2">
        <f t="shared" si="14"/>
        <v>1</v>
      </c>
      <c r="F324" s="2">
        <f t="shared" si="15"/>
        <v>1</v>
      </c>
      <c r="G324" s="2">
        <f t="shared" si="16"/>
        <v>1</v>
      </c>
      <c r="H324" s="2">
        <f t="shared" si="17"/>
        <v>1</v>
      </c>
      <c r="I324" s="148">
        <v>103</v>
      </c>
      <c r="L324" s="134" t="s">
        <v>126</v>
      </c>
      <c r="M324">
        <f>D339</f>
        <v>8</v>
      </c>
      <c r="N324">
        <f>D338</f>
        <v>4</v>
      </c>
      <c r="O324">
        <f>N324/M324</f>
        <v>0.5</v>
      </c>
    </row>
    <row r="325" spans="2:18" ht="15.75" thickBot="1">
      <c r="B325" s="119"/>
      <c r="C325" s="99"/>
      <c r="D325" s="99"/>
      <c r="E325" s="99"/>
      <c r="F325" s="99"/>
      <c r="G325" s="99"/>
      <c r="H325" s="99"/>
      <c r="I325" s="120"/>
      <c r="L325" s="135" t="s">
        <v>44</v>
      </c>
      <c r="M325" s="135">
        <v>15</v>
      </c>
      <c r="N325" s="135">
        <v>107480</v>
      </c>
      <c r="O325" s="135"/>
      <c r="P325" s="135"/>
      <c r="Q325" s="135"/>
    </row>
    <row r="326" spans="2:18">
      <c r="B326" s="111"/>
      <c r="C326" s="2"/>
      <c r="D326" s="2"/>
      <c r="E326" s="2"/>
      <c r="F326" s="2"/>
      <c r="G326" s="2"/>
      <c r="H326" s="2"/>
      <c r="I326" s="121"/>
    </row>
    <row r="327" spans="2:18">
      <c r="B327" s="111"/>
      <c r="C327" s="2"/>
      <c r="D327" s="2"/>
      <c r="E327" s="2"/>
      <c r="F327" s="2"/>
      <c r="G327" s="2"/>
      <c r="H327" s="2"/>
      <c r="I327" s="121"/>
      <c r="L327" t="s">
        <v>136</v>
      </c>
    </row>
    <row r="328" spans="2:18">
      <c r="B328" s="111"/>
      <c r="C328" s="2"/>
      <c r="D328" s="2"/>
      <c r="E328" s="2"/>
      <c r="F328" s="2"/>
      <c r="G328" s="2"/>
      <c r="H328" s="2"/>
      <c r="I328" s="121"/>
    </row>
    <row r="329" spans="2:18" ht="15.75" thickBot="1">
      <c r="B329" s="100"/>
      <c r="C329" s="101"/>
      <c r="D329" s="101"/>
      <c r="E329" s="101"/>
      <c r="F329" s="101"/>
      <c r="G329" s="101"/>
      <c r="H329" s="101"/>
      <c r="I329" s="26"/>
      <c r="L329" s="123" t="s">
        <v>137</v>
      </c>
      <c r="M329">
        <f>P323</f>
        <v>539.5</v>
      </c>
    </row>
    <row r="330" spans="2:18" ht="15.75" thickBot="1">
      <c r="L330" s="123" t="s">
        <v>138</v>
      </c>
      <c r="M330">
        <f>R323</f>
        <v>3.8378533545558948</v>
      </c>
    </row>
    <row r="331" spans="2:18" ht="15.75" thickBot="1">
      <c r="B331" s="115" t="s">
        <v>121</v>
      </c>
      <c r="C331" s="122" t="s">
        <v>122</v>
      </c>
      <c r="E331" s="123"/>
      <c r="I331" s="118" t="s">
        <v>123</v>
      </c>
      <c r="L331" s="123" t="s">
        <v>139</v>
      </c>
      <c r="M331" t="s">
        <v>158</v>
      </c>
    </row>
    <row r="332" spans="2:18">
      <c r="B332" s="150">
        <f t="shared" ref="B332:B339" si="18">DEVSQ(I309,I317)</f>
        <v>0.5</v>
      </c>
      <c r="C332" s="98">
        <v>1</v>
      </c>
      <c r="E332" s="123"/>
      <c r="L332" s="123" t="s">
        <v>140</v>
      </c>
      <c r="M332">
        <f>Q323</f>
        <v>9.2770735538039162E-10</v>
      </c>
    </row>
    <row r="333" spans="2:18">
      <c r="B333" s="151">
        <f t="shared" si="18"/>
        <v>0.5</v>
      </c>
      <c r="C333" s="73">
        <v>1</v>
      </c>
      <c r="E333" s="123"/>
      <c r="L333" s="123" t="s">
        <v>159</v>
      </c>
      <c r="M333" t="s">
        <v>160</v>
      </c>
    </row>
    <row r="334" spans="2:18">
      <c r="B334" s="151">
        <f t="shared" si="18"/>
        <v>0.5</v>
      </c>
      <c r="C334" s="73">
        <v>1</v>
      </c>
      <c r="E334" s="123"/>
      <c r="M334" t="s">
        <v>161</v>
      </c>
    </row>
    <row r="335" spans="2:18">
      <c r="B335" s="151">
        <f t="shared" si="18"/>
        <v>0.5</v>
      </c>
      <c r="C335" s="73">
        <v>1</v>
      </c>
      <c r="L335" s="123" t="s">
        <v>144</v>
      </c>
      <c r="M335" t="s">
        <v>160</v>
      </c>
    </row>
    <row r="336" spans="2:18">
      <c r="B336" s="151">
        <f t="shared" si="18"/>
        <v>0.5</v>
      </c>
      <c r="C336" s="73">
        <v>1</v>
      </c>
      <c r="M336" t="s">
        <v>161</v>
      </c>
    </row>
    <row r="337" spans="1:18">
      <c r="B337" s="151">
        <f t="shared" si="18"/>
        <v>0.5</v>
      </c>
      <c r="C337" s="73">
        <v>1</v>
      </c>
    </row>
    <row r="338" spans="1:18">
      <c r="B338" s="151">
        <f t="shared" si="18"/>
        <v>0.5</v>
      </c>
      <c r="C338" s="73">
        <v>1</v>
      </c>
      <c r="D338" s="131">
        <f>SUM(B332:B339)</f>
        <v>4</v>
      </c>
    </row>
    <row r="339" spans="1:18" ht="15.75" thickBot="1">
      <c r="B339" s="152">
        <f t="shared" si="18"/>
        <v>0.5</v>
      </c>
      <c r="C339" s="74">
        <v>1</v>
      </c>
      <c r="D339" s="131">
        <f>SUM(C332:C339)</f>
        <v>8</v>
      </c>
    </row>
    <row r="340" spans="1:18">
      <c r="A340" s="199" t="s">
        <v>120</v>
      </c>
      <c r="B340" s="199"/>
      <c r="C340" s="199"/>
      <c r="D340" s="199"/>
      <c r="E340" s="199"/>
      <c r="F340" s="199"/>
      <c r="G340" s="199"/>
      <c r="H340" s="199"/>
      <c r="I340" s="199"/>
      <c r="J340" s="199"/>
      <c r="K340" s="199"/>
      <c r="L340" s="199"/>
      <c r="M340" s="199"/>
      <c r="N340" s="199"/>
      <c r="O340" s="199"/>
      <c r="P340" s="199"/>
      <c r="Q340" s="199"/>
    </row>
    <row r="341" spans="1:18" ht="15.75" thickBot="1"/>
    <row r="342" spans="1:18" ht="15.75" thickBot="1">
      <c r="B342" s="59" t="s">
        <v>10</v>
      </c>
      <c r="C342" s="60" t="s">
        <v>11</v>
      </c>
      <c r="D342" s="60" t="s">
        <v>12</v>
      </c>
      <c r="E342" s="60" t="s">
        <v>17</v>
      </c>
      <c r="F342" s="60" t="s">
        <v>18</v>
      </c>
      <c r="G342" s="60" t="s">
        <v>19</v>
      </c>
      <c r="H342" s="60" t="s">
        <v>20</v>
      </c>
      <c r="I342" s="61" t="s">
        <v>8</v>
      </c>
      <c r="L342" t="s">
        <v>127</v>
      </c>
      <c r="Q342" t="s">
        <v>129</v>
      </c>
    </row>
    <row r="343" spans="1:18">
      <c r="B343" s="53">
        <v>-1</v>
      </c>
      <c r="C343" s="2">
        <v>-1</v>
      </c>
      <c r="D343" s="2">
        <v>-1</v>
      </c>
      <c r="E343" s="2">
        <f>B343*C343</f>
        <v>1</v>
      </c>
      <c r="F343" s="2">
        <f>B343*D343</f>
        <v>1</v>
      </c>
      <c r="G343" s="2">
        <f>C343*D343</f>
        <v>1</v>
      </c>
      <c r="H343" s="2">
        <f>B343*C343*D343</f>
        <v>-1</v>
      </c>
      <c r="I343" s="27">
        <v>311</v>
      </c>
      <c r="L343" t="s">
        <v>128</v>
      </c>
      <c r="Q343" t="s">
        <v>130</v>
      </c>
    </row>
    <row r="344" spans="1:18">
      <c r="B344" s="53">
        <v>-1</v>
      </c>
      <c r="C344" s="2">
        <v>-1</v>
      </c>
      <c r="D344" s="2">
        <v>1</v>
      </c>
      <c r="E344" s="2">
        <f t="shared" ref="E344:E358" si="19">B344*C344</f>
        <v>1</v>
      </c>
      <c r="F344" s="2">
        <f t="shared" ref="F344:F358" si="20">B344*D344</f>
        <v>-1</v>
      </c>
      <c r="G344" s="2">
        <f t="shared" ref="G344:G358" si="21">C344*D344</f>
        <v>-1</v>
      </c>
      <c r="H344" s="2">
        <f t="shared" ref="H344:H358" si="22">B344*C344*D344</f>
        <v>1</v>
      </c>
      <c r="I344" s="27">
        <v>308</v>
      </c>
      <c r="M344" s="125">
        <v>289</v>
      </c>
      <c r="R344" s="127">
        <v>311</v>
      </c>
    </row>
    <row r="345" spans="1:18">
      <c r="B345" s="53">
        <v>-1</v>
      </c>
      <c r="C345" s="2">
        <v>1</v>
      </c>
      <c r="D345" s="2">
        <v>-1</v>
      </c>
      <c r="E345" s="2">
        <f t="shared" si="19"/>
        <v>-1</v>
      </c>
      <c r="F345" s="2">
        <f t="shared" si="20"/>
        <v>1</v>
      </c>
      <c r="G345" s="2">
        <f t="shared" si="21"/>
        <v>-1</v>
      </c>
      <c r="H345" s="2">
        <f t="shared" si="22"/>
        <v>1</v>
      </c>
      <c r="I345" s="27">
        <v>281</v>
      </c>
      <c r="M345" s="126">
        <v>178</v>
      </c>
      <c r="R345" s="128">
        <v>308</v>
      </c>
    </row>
    <row r="346" spans="1:18">
      <c r="B346" s="53">
        <v>-1</v>
      </c>
      <c r="C346" s="2">
        <v>1</v>
      </c>
      <c r="D346" s="2">
        <v>1</v>
      </c>
      <c r="E346" s="2">
        <f t="shared" si="19"/>
        <v>-1</v>
      </c>
      <c r="F346" s="2">
        <f t="shared" si="20"/>
        <v>-1</v>
      </c>
      <c r="G346" s="2">
        <f t="shared" si="21"/>
        <v>1</v>
      </c>
      <c r="H346" s="2">
        <f t="shared" si="22"/>
        <v>-1</v>
      </c>
      <c r="I346" s="27">
        <v>278</v>
      </c>
      <c r="M346" s="126">
        <v>302</v>
      </c>
      <c r="R346" s="128">
        <v>281</v>
      </c>
    </row>
    <row r="347" spans="1:18">
      <c r="B347" s="53">
        <v>1</v>
      </c>
      <c r="C347" s="2">
        <v>-1</v>
      </c>
      <c r="D347" s="2">
        <v>-1</v>
      </c>
      <c r="E347" s="2">
        <f t="shared" si="19"/>
        <v>-1</v>
      </c>
      <c r="F347" s="2">
        <f t="shared" si="20"/>
        <v>-1</v>
      </c>
      <c r="G347" s="2">
        <f t="shared" si="21"/>
        <v>1</v>
      </c>
      <c r="H347" s="2">
        <f t="shared" si="22"/>
        <v>1</v>
      </c>
      <c r="I347" s="27">
        <v>179</v>
      </c>
      <c r="M347" s="126">
        <v>165</v>
      </c>
      <c r="R347" s="128">
        <v>278</v>
      </c>
    </row>
    <row r="348" spans="1:18">
      <c r="B348" s="53">
        <v>1</v>
      </c>
      <c r="C348" s="2">
        <v>-1</v>
      </c>
      <c r="D348" s="2">
        <v>1</v>
      </c>
      <c r="E348" s="2">
        <f t="shared" si="19"/>
        <v>-1</v>
      </c>
      <c r="F348" s="2">
        <f t="shared" si="20"/>
        <v>1</v>
      </c>
      <c r="G348" s="2">
        <f t="shared" si="21"/>
        <v>-1</v>
      </c>
      <c r="H348" s="2">
        <f t="shared" si="22"/>
        <v>-1</v>
      </c>
      <c r="I348" s="27">
        <v>151</v>
      </c>
      <c r="M348" s="126">
        <v>275</v>
      </c>
      <c r="R348" s="128">
        <v>179</v>
      </c>
    </row>
    <row r="349" spans="1:18">
      <c r="B349" s="53">
        <v>1</v>
      </c>
      <c r="C349" s="2">
        <v>1</v>
      </c>
      <c r="D349" s="2">
        <v>-1</v>
      </c>
      <c r="E349" s="2">
        <f t="shared" si="19"/>
        <v>1</v>
      </c>
      <c r="F349" s="2">
        <f t="shared" si="20"/>
        <v>-1</v>
      </c>
      <c r="G349" s="2">
        <f t="shared" si="21"/>
        <v>-1</v>
      </c>
      <c r="H349" s="2">
        <f t="shared" si="22"/>
        <v>-1</v>
      </c>
      <c r="I349" s="30">
        <v>116</v>
      </c>
      <c r="L349" s="124" t="s">
        <v>131</v>
      </c>
      <c r="M349" s="124">
        <f>AVERAGE(M344:M348)</f>
        <v>241.8</v>
      </c>
      <c r="R349" s="128">
        <v>151</v>
      </c>
    </row>
    <row r="350" spans="1:18">
      <c r="B350" s="53">
        <v>1</v>
      </c>
      <c r="C350" s="2">
        <v>1</v>
      </c>
      <c r="D350" s="2">
        <v>1</v>
      </c>
      <c r="E350" s="2">
        <f t="shared" si="19"/>
        <v>1</v>
      </c>
      <c r="F350" s="2">
        <f t="shared" si="20"/>
        <v>1</v>
      </c>
      <c r="G350" s="2">
        <f t="shared" si="21"/>
        <v>1</v>
      </c>
      <c r="H350" s="2">
        <f t="shared" si="22"/>
        <v>1</v>
      </c>
      <c r="I350" s="58">
        <v>104</v>
      </c>
      <c r="L350" s="124" t="s">
        <v>132</v>
      </c>
      <c r="M350" s="124">
        <v>5</v>
      </c>
      <c r="R350" s="128">
        <v>116</v>
      </c>
    </row>
    <row r="351" spans="1:18">
      <c r="B351" s="53">
        <v>-1</v>
      </c>
      <c r="C351" s="2">
        <v>-1</v>
      </c>
      <c r="D351" s="2">
        <v>-1</v>
      </c>
      <c r="E351" s="2">
        <f t="shared" si="19"/>
        <v>1</v>
      </c>
      <c r="F351" s="2">
        <f t="shared" si="20"/>
        <v>1</v>
      </c>
      <c r="G351" s="2">
        <f t="shared" si="21"/>
        <v>1</v>
      </c>
      <c r="H351" s="2">
        <f t="shared" si="22"/>
        <v>-1</v>
      </c>
      <c r="I351" s="27">
        <v>312</v>
      </c>
      <c r="R351" s="128">
        <v>104</v>
      </c>
    </row>
    <row r="352" spans="1:18">
      <c r="B352" s="53">
        <v>-1</v>
      </c>
      <c r="C352" s="2">
        <v>-1</v>
      </c>
      <c r="D352" s="2">
        <v>1</v>
      </c>
      <c r="E352" s="2">
        <f t="shared" si="19"/>
        <v>1</v>
      </c>
      <c r="F352" s="2">
        <f t="shared" si="20"/>
        <v>-1</v>
      </c>
      <c r="G352" s="2">
        <f t="shared" si="21"/>
        <v>-1</v>
      </c>
      <c r="H352" s="2">
        <f t="shared" si="22"/>
        <v>1</v>
      </c>
      <c r="I352" s="27">
        <v>307</v>
      </c>
      <c r="R352" s="128">
        <v>312</v>
      </c>
    </row>
    <row r="353" spans="2:18">
      <c r="B353" s="53">
        <v>-1</v>
      </c>
      <c r="C353" s="2">
        <v>1</v>
      </c>
      <c r="D353" s="2">
        <v>-1</v>
      </c>
      <c r="E353" s="2">
        <f t="shared" si="19"/>
        <v>-1</v>
      </c>
      <c r="F353" s="2">
        <f t="shared" si="20"/>
        <v>1</v>
      </c>
      <c r="G353" s="2">
        <f t="shared" si="21"/>
        <v>-1</v>
      </c>
      <c r="H353" s="2">
        <f t="shared" si="22"/>
        <v>1</v>
      </c>
      <c r="I353" s="27">
        <v>280</v>
      </c>
      <c r="R353" s="128">
        <v>307</v>
      </c>
    </row>
    <row r="354" spans="2:18">
      <c r="B354" s="53">
        <v>-1</v>
      </c>
      <c r="C354" s="2">
        <v>1</v>
      </c>
      <c r="D354" s="2">
        <v>1</v>
      </c>
      <c r="E354" s="2">
        <f t="shared" si="19"/>
        <v>-1</v>
      </c>
      <c r="F354" s="2">
        <f t="shared" si="20"/>
        <v>-1</v>
      </c>
      <c r="G354" s="2">
        <f t="shared" si="21"/>
        <v>1</v>
      </c>
      <c r="H354" s="2">
        <f t="shared" si="22"/>
        <v>-1</v>
      </c>
      <c r="I354" s="27">
        <v>279</v>
      </c>
      <c r="R354" s="128">
        <v>280</v>
      </c>
    </row>
    <row r="355" spans="2:18">
      <c r="B355" s="53">
        <v>1</v>
      </c>
      <c r="C355" s="2">
        <v>-1</v>
      </c>
      <c r="D355" s="2">
        <v>-1</v>
      </c>
      <c r="E355" s="2">
        <f t="shared" si="19"/>
        <v>-1</v>
      </c>
      <c r="F355" s="2">
        <f t="shared" si="20"/>
        <v>-1</v>
      </c>
      <c r="G355" s="2">
        <f t="shared" si="21"/>
        <v>1</v>
      </c>
      <c r="H355" s="2">
        <f t="shared" si="22"/>
        <v>1</v>
      </c>
      <c r="I355" s="27">
        <v>180</v>
      </c>
      <c r="R355" s="128">
        <v>279</v>
      </c>
    </row>
    <row r="356" spans="2:18">
      <c r="B356" s="53">
        <v>1</v>
      </c>
      <c r="C356" s="2">
        <v>-1</v>
      </c>
      <c r="D356" s="2">
        <v>1</v>
      </c>
      <c r="E356" s="2">
        <f t="shared" si="19"/>
        <v>-1</v>
      </c>
      <c r="F356" s="2">
        <f t="shared" si="20"/>
        <v>1</v>
      </c>
      <c r="G356" s="2">
        <f t="shared" si="21"/>
        <v>-1</v>
      </c>
      <c r="H356" s="2">
        <f t="shared" si="22"/>
        <v>-1</v>
      </c>
      <c r="I356" s="27">
        <v>150</v>
      </c>
      <c r="R356" s="128">
        <v>180</v>
      </c>
    </row>
    <row r="357" spans="2:18">
      <c r="B357" s="53">
        <v>1</v>
      </c>
      <c r="C357" s="2">
        <v>1</v>
      </c>
      <c r="D357" s="2">
        <v>-1</v>
      </c>
      <c r="E357" s="2">
        <f t="shared" si="19"/>
        <v>1</v>
      </c>
      <c r="F357" s="2">
        <f t="shared" si="20"/>
        <v>-1</v>
      </c>
      <c r="G357" s="2">
        <f t="shared" si="21"/>
        <v>-1</v>
      </c>
      <c r="H357" s="2">
        <f t="shared" si="22"/>
        <v>-1</v>
      </c>
      <c r="I357" s="27">
        <v>117</v>
      </c>
      <c r="R357" s="128">
        <v>150</v>
      </c>
    </row>
    <row r="358" spans="2:18" ht="15.75" thickBot="1">
      <c r="B358" s="53">
        <v>1</v>
      </c>
      <c r="C358" s="2">
        <v>1</v>
      </c>
      <c r="D358" s="2">
        <v>1</v>
      </c>
      <c r="E358" s="2">
        <f t="shared" si="19"/>
        <v>1</v>
      </c>
      <c r="F358" s="2">
        <f t="shared" si="20"/>
        <v>1</v>
      </c>
      <c r="G358" s="2">
        <f t="shared" si="21"/>
        <v>1</v>
      </c>
      <c r="H358" s="2">
        <f t="shared" si="22"/>
        <v>1</v>
      </c>
      <c r="I358" s="30">
        <v>103</v>
      </c>
      <c r="R358" s="128">
        <v>117</v>
      </c>
    </row>
    <row r="359" spans="2:18">
      <c r="B359" s="117"/>
      <c r="C359" s="102"/>
      <c r="D359" s="102"/>
      <c r="E359" s="102"/>
      <c r="F359" s="102"/>
      <c r="G359" s="102"/>
      <c r="H359" s="102"/>
      <c r="I359" s="116"/>
      <c r="R359" s="128">
        <v>103</v>
      </c>
    </row>
    <row r="360" spans="2:18">
      <c r="B360" s="69"/>
      <c r="I360" s="70"/>
      <c r="Q360" s="130" t="s">
        <v>133</v>
      </c>
      <c r="R360" s="130">
        <f>AVERAGE(R344:R359)</f>
        <v>216</v>
      </c>
    </row>
    <row r="361" spans="2:18">
      <c r="B361" s="69"/>
      <c r="I361" s="70"/>
      <c r="Q361" s="130" t="s">
        <v>134</v>
      </c>
      <c r="R361" s="129">
        <v>16</v>
      </c>
    </row>
    <row r="362" spans="2:18">
      <c r="B362" s="69"/>
      <c r="I362" s="70"/>
    </row>
    <row r="363" spans="2:18" ht="15.75" thickBot="1">
      <c r="B363" s="71"/>
      <c r="C363" s="62"/>
      <c r="D363" s="62"/>
      <c r="E363" s="62"/>
      <c r="F363" s="62"/>
      <c r="G363" s="62"/>
      <c r="H363" s="62"/>
      <c r="I363" s="72"/>
    </row>
    <row r="364" spans="2:18">
      <c r="K364" s="123" t="s">
        <v>141</v>
      </c>
      <c r="L364" t="s">
        <v>142</v>
      </c>
    </row>
    <row r="365" spans="2:18">
      <c r="B365" s="248"/>
      <c r="C365" s="248"/>
      <c r="L365" t="s">
        <v>143</v>
      </c>
    </row>
    <row r="366" spans="2:18">
      <c r="B366" s="249"/>
      <c r="C366" s="249"/>
      <c r="K366" s="123" t="s">
        <v>144</v>
      </c>
      <c r="L366" t="s">
        <v>142</v>
      </c>
    </row>
    <row r="367" spans="2:18">
      <c r="B367" s="249"/>
      <c r="C367" s="249"/>
      <c r="K367" s="123"/>
      <c r="L367" t="s">
        <v>143</v>
      </c>
    </row>
    <row r="368" spans="2:18">
      <c r="B368" s="249"/>
      <c r="C368" s="249"/>
    </row>
    <row r="369" spans="1:17">
      <c r="B369" s="249"/>
      <c r="C369" s="249"/>
    </row>
    <row r="370" spans="1:17">
      <c r="B370" s="249"/>
      <c r="C370" s="249"/>
    </row>
    <row r="371" spans="1:17">
      <c r="B371" s="249"/>
      <c r="C371" s="249"/>
    </row>
    <row r="374" spans="1:17">
      <c r="A374" s="199" t="s">
        <v>124</v>
      </c>
      <c r="B374" s="199"/>
      <c r="C374" s="199"/>
      <c r="D374" s="199"/>
      <c r="E374" s="199"/>
      <c r="F374" s="199"/>
      <c r="G374" s="199"/>
      <c r="H374" s="199"/>
      <c r="I374" s="199"/>
      <c r="J374" s="199"/>
      <c r="K374" s="199"/>
      <c r="L374" s="199"/>
      <c r="M374" s="199"/>
      <c r="N374" s="199"/>
      <c r="O374" s="199"/>
      <c r="P374" s="199"/>
      <c r="Q374" s="199"/>
    </row>
    <row r="376" spans="1:17">
      <c r="A376" s="222" t="s">
        <v>58</v>
      </c>
      <c r="B376" s="222"/>
      <c r="C376" s="222"/>
      <c r="D376" s="222"/>
    </row>
    <row r="399" spans="2:7">
      <c r="B399" t="s">
        <v>145</v>
      </c>
      <c r="G399" t="s">
        <v>149</v>
      </c>
    </row>
    <row r="400" spans="2:7" ht="15.75" thickBot="1"/>
    <row r="401" spans="2:8">
      <c r="B401" s="136" t="s">
        <v>146</v>
      </c>
      <c r="C401" s="136" t="s">
        <v>151</v>
      </c>
      <c r="D401" s="136" t="s">
        <v>147</v>
      </c>
      <c r="E401" s="136" t="s">
        <v>148</v>
      </c>
      <c r="G401" s="136" t="s">
        <v>150</v>
      </c>
      <c r="H401" s="136" t="s">
        <v>8</v>
      </c>
    </row>
    <row r="402" spans="2:8">
      <c r="B402" s="134">
        <v>1</v>
      </c>
      <c r="C402" s="134">
        <v>321.75</v>
      </c>
      <c r="D402" s="134">
        <v>-10.75</v>
      </c>
      <c r="E402" s="134">
        <v>-1.2651437241117229</v>
      </c>
      <c r="G402" s="134">
        <v>3.125</v>
      </c>
      <c r="H402" s="134">
        <v>103</v>
      </c>
    </row>
    <row r="403" spans="2:8">
      <c r="B403" s="134">
        <v>2</v>
      </c>
      <c r="C403" s="134">
        <v>309.75</v>
      </c>
      <c r="D403" s="134">
        <v>-1.75</v>
      </c>
      <c r="E403" s="134">
        <v>-0.20595362950655954</v>
      </c>
      <c r="G403" s="134">
        <v>9.375</v>
      </c>
      <c r="H403" s="134">
        <v>104</v>
      </c>
    </row>
    <row r="404" spans="2:8">
      <c r="B404" s="134">
        <v>3</v>
      </c>
      <c r="C404" s="134">
        <v>279.25</v>
      </c>
      <c r="D404" s="134">
        <v>1.75</v>
      </c>
      <c r="E404" s="134">
        <v>0.20595362950655954</v>
      </c>
      <c r="G404" s="134">
        <v>15.625</v>
      </c>
      <c r="H404" s="134">
        <v>116</v>
      </c>
    </row>
    <row r="405" spans="2:8">
      <c r="B405" s="134">
        <v>4</v>
      </c>
      <c r="C405" s="134">
        <v>267.25</v>
      </c>
      <c r="D405" s="134">
        <v>10.75</v>
      </c>
      <c r="E405" s="134">
        <v>1.2651437241117229</v>
      </c>
      <c r="G405" s="134">
        <v>21.875</v>
      </c>
      <c r="H405" s="134">
        <v>117</v>
      </c>
    </row>
    <row r="406" spans="2:8">
      <c r="B406" s="134">
        <v>5</v>
      </c>
      <c r="C406" s="134">
        <v>164.75</v>
      </c>
      <c r="D406" s="134">
        <v>14.25</v>
      </c>
      <c r="E406" s="134">
        <v>1.6770509831248419</v>
      </c>
      <c r="G406" s="134">
        <v>28.125</v>
      </c>
      <c r="H406" s="134">
        <v>150</v>
      </c>
    </row>
    <row r="407" spans="2:8">
      <c r="B407" s="134">
        <v>6</v>
      </c>
      <c r="C407" s="134">
        <v>152.75</v>
      </c>
      <c r="D407" s="134">
        <v>-1.75</v>
      </c>
      <c r="E407" s="134">
        <v>-0.20595362950655954</v>
      </c>
      <c r="G407" s="134">
        <v>34.375</v>
      </c>
      <c r="H407" s="134">
        <v>151</v>
      </c>
    </row>
    <row r="408" spans="2:8">
      <c r="B408" s="134">
        <v>7</v>
      </c>
      <c r="C408" s="134">
        <v>122.25000000000001</v>
      </c>
      <c r="D408" s="134">
        <v>-6.2500000000000142</v>
      </c>
      <c r="E408" s="134">
        <v>-0.73554867680914282</v>
      </c>
      <c r="G408" s="134">
        <v>40.625</v>
      </c>
      <c r="H408" s="134">
        <v>179</v>
      </c>
    </row>
    <row r="409" spans="2:8">
      <c r="B409" s="134">
        <v>8</v>
      </c>
      <c r="C409" s="134">
        <v>110.25000000000001</v>
      </c>
      <c r="D409" s="134">
        <v>-6.2500000000000142</v>
      </c>
      <c r="E409" s="134">
        <v>-0.73554867680914282</v>
      </c>
      <c r="G409" s="134">
        <v>46.875</v>
      </c>
      <c r="H409" s="134">
        <v>180</v>
      </c>
    </row>
    <row r="410" spans="2:8">
      <c r="B410" s="134">
        <v>9</v>
      </c>
      <c r="C410" s="134">
        <v>321.75</v>
      </c>
      <c r="D410" s="134">
        <v>-9.75</v>
      </c>
      <c r="E410" s="134">
        <v>-1.1474559358222602</v>
      </c>
      <c r="G410" s="134">
        <v>53.125</v>
      </c>
      <c r="H410" s="134">
        <v>278</v>
      </c>
    </row>
    <row r="411" spans="2:8">
      <c r="B411" s="134">
        <v>10</v>
      </c>
      <c r="C411" s="134">
        <v>309.75</v>
      </c>
      <c r="D411" s="134">
        <v>-2.75</v>
      </c>
      <c r="E411" s="134">
        <v>-0.32364141779602212</v>
      </c>
      <c r="G411" s="134">
        <v>59.375</v>
      </c>
      <c r="H411" s="134">
        <v>279</v>
      </c>
    </row>
    <row r="412" spans="2:8">
      <c r="B412" s="134">
        <v>11</v>
      </c>
      <c r="C412" s="134">
        <v>279.25</v>
      </c>
      <c r="D412" s="134">
        <v>0.75</v>
      </c>
      <c r="E412" s="134">
        <v>8.8265841217096949E-2</v>
      </c>
      <c r="G412" s="134">
        <v>65.625</v>
      </c>
      <c r="H412" s="134">
        <v>280</v>
      </c>
    </row>
    <row r="413" spans="2:8">
      <c r="B413" s="134">
        <v>12</v>
      </c>
      <c r="C413" s="134">
        <v>267.25</v>
      </c>
      <c r="D413" s="134">
        <v>11.75</v>
      </c>
      <c r="E413" s="134">
        <v>1.3828315124011854</v>
      </c>
      <c r="G413" s="134">
        <v>71.875</v>
      </c>
      <c r="H413" s="134">
        <v>281</v>
      </c>
    </row>
    <row r="414" spans="2:8">
      <c r="B414" s="134">
        <v>13</v>
      </c>
      <c r="C414" s="134">
        <v>164.75</v>
      </c>
      <c r="D414" s="134">
        <v>15.25</v>
      </c>
      <c r="E414" s="134">
        <v>1.7947387714143046</v>
      </c>
      <c r="G414" s="134">
        <v>78.125</v>
      </c>
      <c r="H414" s="134">
        <v>307</v>
      </c>
    </row>
    <row r="415" spans="2:8">
      <c r="B415" s="134">
        <v>14</v>
      </c>
      <c r="C415" s="134">
        <v>152.75</v>
      </c>
      <c r="D415" s="134">
        <v>-2.75</v>
      </c>
      <c r="E415" s="134">
        <v>-0.32364141779602212</v>
      </c>
      <c r="G415" s="134">
        <v>84.375</v>
      </c>
      <c r="H415" s="134">
        <v>308</v>
      </c>
    </row>
    <row r="416" spans="2:8">
      <c r="B416" s="134">
        <v>15</v>
      </c>
      <c r="C416" s="134">
        <v>122.25000000000001</v>
      </c>
      <c r="D416" s="134">
        <v>-5.2500000000000142</v>
      </c>
      <c r="E416" s="134">
        <v>-0.61786088851968024</v>
      </c>
      <c r="G416" s="134">
        <v>90.625</v>
      </c>
      <c r="H416" s="134">
        <v>311</v>
      </c>
    </row>
    <row r="417" spans="1:17" ht="15.75" thickBot="1">
      <c r="B417" s="135">
        <v>16</v>
      </c>
      <c r="C417" s="135">
        <v>110.25000000000001</v>
      </c>
      <c r="D417" s="135">
        <v>-7.2500000000000142</v>
      </c>
      <c r="E417" s="135">
        <v>-0.8532364650986054</v>
      </c>
      <c r="G417" s="135">
        <v>96.875</v>
      </c>
      <c r="H417" s="135">
        <v>312</v>
      </c>
    </row>
    <row r="420" spans="1:17">
      <c r="B420" t="s">
        <v>152</v>
      </c>
    </row>
    <row r="421" spans="1:17">
      <c r="B421" t="s">
        <v>153</v>
      </c>
    </row>
    <row r="425" spans="1:17">
      <c r="A425" s="140" t="s">
        <v>154</v>
      </c>
      <c r="B425" s="140"/>
      <c r="C425" s="139"/>
      <c r="D425" s="139"/>
      <c r="E425" s="139"/>
      <c r="F425" s="139"/>
      <c r="G425" s="139"/>
      <c r="H425" s="139"/>
      <c r="I425" s="139"/>
      <c r="J425" s="139"/>
      <c r="K425" s="139"/>
      <c r="L425" s="139"/>
      <c r="M425" s="139"/>
      <c r="N425" s="139"/>
      <c r="O425" s="139"/>
      <c r="P425" s="139"/>
      <c r="Q425" s="139"/>
    </row>
    <row r="428" spans="1:17">
      <c r="B428" t="s">
        <v>34</v>
      </c>
    </row>
    <row r="429" spans="1:17" ht="15.75" thickBot="1"/>
    <row r="430" spans="1:17">
      <c r="B430" s="137" t="s">
        <v>35</v>
      </c>
      <c r="C430" s="137"/>
    </row>
    <row r="431" spans="1:17">
      <c r="B431" s="134" t="s">
        <v>36</v>
      </c>
      <c r="C431" s="134">
        <v>0.994949097560341</v>
      </c>
    </row>
    <row r="432" spans="1:17">
      <c r="B432" s="134" t="s">
        <v>37</v>
      </c>
      <c r="C432" s="134">
        <v>0.98992370673613694</v>
      </c>
    </row>
    <row r="433" spans="2:10">
      <c r="B433" s="134" t="s">
        <v>38</v>
      </c>
      <c r="C433" s="134">
        <v>0.98740463342017115</v>
      </c>
    </row>
    <row r="434" spans="2:10">
      <c r="B434" s="134" t="s">
        <v>39</v>
      </c>
      <c r="C434" s="134">
        <v>9.5</v>
      </c>
    </row>
    <row r="435" spans="2:10" ht="15.75" thickBot="1">
      <c r="B435" s="135" t="s">
        <v>40</v>
      </c>
      <c r="C435" s="135">
        <v>16</v>
      </c>
    </row>
    <row r="437" spans="2:10" ht="15.75" thickBot="1">
      <c r="B437" t="s">
        <v>41</v>
      </c>
    </row>
    <row r="438" spans="2:10">
      <c r="B438" s="136"/>
      <c r="C438" s="136" t="s">
        <v>46</v>
      </c>
      <c r="D438" s="136" t="s">
        <v>47</v>
      </c>
      <c r="E438" s="136" t="s">
        <v>48</v>
      </c>
      <c r="F438" s="136" t="s">
        <v>49</v>
      </c>
      <c r="G438" s="136" t="s">
        <v>50</v>
      </c>
    </row>
    <row r="439" spans="2:10">
      <c r="B439" s="134" t="s">
        <v>42</v>
      </c>
      <c r="C439" s="134">
        <v>3</v>
      </c>
      <c r="D439" s="134">
        <v>106397</v>
      </c>
      <c r="E439" s="134">
        <v>35465.666666666664</v>
      </c>
      <c r="F439" s="134">
        <v>392.97137580794089</v>
      </c>
      <c r="G439" s="134">
        <v>3.056162727124221E-12</v>
      </c>
    </row>
    <row r="440" spans="2:10">
      <c r="B440" s="134" t="s">
        <v>43</v>
      </c>
      <c r="C440" s="134">
        <v>12</v>
      </c>
      <c r="D440" s="134">
        <v>1083</v>
      </c>
      <c r="E440" s="134">
        <v>90.25</v>
      </c>
      <c r="F440" s="134"/>
      <c r="G440" s="134"/>
    </row>
    <row r="441" spans="2:10" ht="15.75" thickBot="1">
      <c r="B441" s="135" t="s">
        <v>44</v>
      </c>
      <c r="C441" s="135">
        <v>15</v>
      </c>
      <c r="D441" s="135">
        <v>107480</v>
      </c>
      <c r="E441" s="135"/>
      <c r="F441" s="135"/>
      <c r="G441" s="135"/>
    </row>
    <row r="442" spans="2:10" ht="15.75" thickBot="1"/>
    <row r="443" spans="2:10">
      <c r="B443" s="136"/>
      <c r="C443" s="136" t="s">
        <v>51</v>
      </c>
      <c r="D443" s="136" t="s">
        <v>39</v>
      </c>
      <c r="E443" s="136" t="s">
        <v>52</v>
      </c>
      <c r="F443" s="136" t="s">
        <v>53</v>
      </c>
      <c r="G443" s="136" t="s">
        <v>54</v>
      </c>
      <c r="H443" s="136" t="s">
        <v>55</v>
      </c>
      <c r="I443" s="136" t="s">
        <v>56</v>
      </c>
      <c r="J443" s="136" t="s">
        <v>57</v>
      </c>
    </row>
    <row r="444" spans="2:10">
      <c r="B444" s="134" t="s">
        <v>45</v>
      </c>
      <c r="C444" s="134">
        <v>216</v>
      </c>
      <c r="D444" s="134">
        <v>2.375</v>
      </c>
      <c r="E444" s="134">
        <v>90.94736842105263</v>
      </c>
      <c r="F444" s="134">
        <v>2.0864597585385762E-18</v>
      </c>
      <c r="G444" s="134">
        <v>210.82531952954034</v>
      </c>
      <c r="H444" s="134">
        <v>221.17468047045966</v>
      </c>
      <c r="I444" s="134">
        <v>210.82531952954034</v>
      </c>
      <c r="J444" s="134">
        <v>221.17468047045966</v>
      </c>
    </row>
    <row r="445" spans="2:10">
      <c r="B445" s="134" t="s">
        <v>10</v>
      </c>
      <c r="C445" s="134">
        <v>-78.5</v>
      </c>
      <c r="D445" s="134">
        <v>2.375</v>
      </c>
      <c r="E445" s="134">
        <v>-33.05263157894737</v>
      </c>
      <c r="F445" s="134">
        <v>3.728144537754526E-13</v>
      </c>
      <c r="G445" s="134">
        <v>-83.674680470459663</v>
      </c>
      <c r="H445" s="134">
        <v>-73.325319529540337</v>
      </c>
      <c r="I445" s="134">
        <v>-83.674680470459663</v>
      </c>
      <c r="J445" s="134">
        <v>-73.325319529540337</v>
      </c>
    </row>
    <row r="446" spans="2:10">
      <c r="B446" s="134" t="s">
        <v>11</v>
      </c>
      <c r="C446" s="134">
        <v>-21.249999999999993</v>
      </c>
      <c r="D446" s="134">
        <v>2.375</v>
      </c>
      <c r="E446" s="134">
        <v>-8.9473684210526283</v>
      </c>
      <c r="F446" s="134">
        <v>1.1745864948861928E-6</v>
      </c>
      <c r="G446" s="134">
        <v>-26.424680470459659</v>
      </c>
      <c r="H446" s="134">
        <v>-16.075319529540327</v>
      </c>
      <c r="I446" s="134">
        <v>-26.424680470459659</v>
      </c>
      <c r="J446" s="134">
        <v>-16.075319529540327</v>
      </c>
    </row>
    <row r="447" spans="2:10" ht="15.75" thickBot="1">
      <c r="B447" s="135" t="s">
        <v>12</v>
      </c>
      <c r="C447" s="135">
        <v>-6</v>
      </c>
      <c r="D447" s="135">
        <v>2.375</v>
      </c>
      <c r="E447" s="135">
        <v>-2.5263157894736841</v>
      </c>
      <c r="F447" s="135">
        <v>2.6598838841126501E-2</v>
      </c>
      <c r="G447" s="135">
        <v>-11.174680470459666</v>
      </c>
      <c r="H447" s="135">
        <v>-0.82531952954033283</v>
      </c>
      <c r="I447" s="135">
        <v>-11.174680470459666</v>
      </c>
      <c r="J447" s="135">
        <v>-0.82531952954033283</v>
      </c>
    </row>
    <row r="450" spans="2:8">
      <c r="B450" s="141" t="s">
        <v>117</v>
      </c>
    </row>
    <row r="451" spans="2:8" ht="18.75">
      <c r="B451" s="142" t="s">
        <v>155</v>
      </c>
      <c r="C451" s="143">
        <f>_xlfn.T.INV(0.025,12)</f>
        <v>-2.1788128296672284</v>
      </c>
      <c r="D451" s="144" t="s">
        <v>214</v>
      </c>
      <c r="E451" s="145">
        <f>_xlfn.T.INV(0.975,12)</f>
        <v>2.178812829667228</v>
      </c>
      <c r="F451" s="146" t="s">
        <v>156</v>
      </c>
    </row>
    <row r="452" spans="2:8" ht="15.75" thickBot="1"/>
    <row r="453" spans="2:8">
      <c r="B453" s="117" t="s">
        <v>172</v>
      </c>
      <c r="C453" s="102"/>
      <c r="D453" s="102"/>
      <c r="E453" s="102"/>
      <c r="F453" s="116"/>
      <c r="H453" t="s">
        <v>173</v>
      </c>
    </row>
    <row r="454" spans="2:8">
      <c r="B454" s="69" t="s">
        <v>174</v>
      </c>
      <c r="F454" s="70"/>
      <c r="H454" t="s">
        <v>175</v>
      </c>
    </row>
    <row r="455" spans="2:8">
      <c r="B455" s="133" t="s">
        <v>176</v>
      </c>
      <c r="C455" s="132">
        <f>E445</f>
        <v>-33.05263157894737</v>
      </c>
      <c r="D455" s="132" t="s">
        <v>108</v>
      </c>
      <c r="F455" s="70"/>
      <c r="H455" t="s">
        <v>177</v>
      </c>
    </row>
    <row r="456" spans="2:8">
      <c r="B456" s="69" t="s">
        <v>178</v>
      </c>
      <c r="C456" s="172">
        <f>F445</f>
        <v>3.728144537754526E-13</v>
      </c>
      <c r="D456" s="132" t="s">
        <v>179</v>
      </c>
      <c r="E456" s="173" t="s">
        <v>180</v>
      </c>
      <c r="F456" s="70"/>
      <c r="H456" t="s">
        <v>211</v>
      </c>
    </row>
    <row r="457" spans="2:8" ht="15.75" thickBot="1">
      <c r="B457" s="71" t="s">
        <v>181</v>
      </c>
      <c r="C457" s="180">
        <f>G445</f>
        <v>-83.674680470459663</v>
      </c>
      <c r="D457" s="180">
        <f>H445</f>
        <v>-73.325319529540337</v>
      </c>
      <c r="E457" s="62" t="s">
        <v>182</v>
      </c>
      <c r="F457" s="72"/>
    </row>
    <row r="458" spans="2:8" ht="15.75" thickBot="1"/>
    <row r="459" spans="2:8">
      <c r="B459" s="117" t="s">
        <v>183</v>
      </c>
      <c r="C459" s="102"/>
      <c r="D459" s="102"/>
      <c r="E459" s="102"/>
      <c r="F459" s="116"/>
      <c r="H459" t="s">
        <v>184</v>
      </c>
    </row>
    <row r="460" spans="2:8">
      <c r="B460" s="69" t="s">
        <v>185</v>
      </c>
      <c r="F460" s="70"/>
      <c r="H460" t="s">
        <v>186</v>
      </c>
    </row>
    <row r="461" spans="2:8">
      <c r="B461" s="133" t="s">
        <v>187</v>
      </c>
      <c r="C461">
        <f>E446</f>
        <v>-8.9473684210526283</v>
      </c>
      <c r="D461" s="132" t="s">
        <v>108</v>
      </c>
      <c r="F461" s="70"/>
      <c r="H461" t="s">
        <v>188</v>
      </c>
    </row>
    <row r="462" spans="2:8">
      <c r="B462" s="69" t="s">
        <v>178</v>
      </c>
      <c r="C462">
        <f>F446</f>
        <v>1.1745864948861928E-6</v>
      </c>
      <c r="D462" s="132" t="s">
        <v>179</v>
      </c>
      <c r="E462" s="173" t="s">
        <v>180</v>
      </c>
      <c r="F462" s="70"/>
      <c r="H462" t="s">
        <v>212</v>
      </c>
    </row>
    <row r="463" spans="2:8" ht="15.75" thickBot="1">
      <c r="B463" s="71" t="s">
        <v>181</v>
      </c>
      <c r="C463" s="180">
        <f>G446</f>
        <v>-26.424680470459659</v>
      </c>
      <c r="D463" s="180">
        <f>H446</f>
        <v>-16.075319529540327</v>
      </c>
      <c r="E463" s="62" t="s">
        <v>182</v>
      </c>
      <c r="F463" s="72"/>
    </row>
    <row r="464" spans="2:8" ht="15.75" thickBot="1"/>
    <row r="465" spans="1:15">
      <c r="B465" s="117" t="s">
        <v>189</v>
      </c>
      <c r="C465" s="102"/>
      <c r="D465" s="102"/>
      <c r="E465" s="102"/>
      <c r="F465" s="116"/>
      <c r="H465" t="s">
        <v>190</v>
      </c>
    </row>
    <row r="466" spans="1:15">
      <c r="B466" s="69" t="s">
        <v>191</v>
      </c>
      <c r="F466" s="70"/>
      <c r="H466" t="s">
        <v>192</v>
      </c>
    </row>
    <row r="467" spans="1:15">
      <c r="B467" s="133" t="s">
        <v>193</v>
      </c>
      <c r="C467">
        <f>E447</f>
        <v>-2.5263157894736841</v>
      </c>
      <c r="D467" s="132" t="s">
        <v>108</v>
      </c>
      <c r="F467" s="70"/>
      <c r="H467" t="s">
        <v>194</v>
      </c>
    </row>
    <row r="468" spans="1:15">
      <c r="B468" s="69" t="s">
        <v>178</v>
      </c>
      <c r="C468">
        <f>F447</f>
        <v>2.6598838841126501E-2</v>
      </c>
      <c r="D468" s="132" t="s">
        <v>179</v>
      </c>
      <c r="E468" s="173" t="s">
        <v>180</v>
      </c>
      <c r="F468" s="70"/>
      <c r="H468" t="s">
        <v>213</v>
      </c>
    </row>
    <row r="469" spans="1:15" ht="15.75" thickBot="1">
      <c r="B469" s="71" t="s">
        <v>181</v>
      </c>
      <c r="C469" s="181">
        <f>G447</f>
        <v>-11.174680470459666</v>
      </c>
      <c r="D469" s="182">
        <f>H447</f>
        <v>-0.82531952954033283</v>
      </c>
      <c r="E469" s="62" t="s">
        <v>182</v>
      </c>
      <c r="F469" s="72"/>
    </row>
    <row r="477" spans="1:15">
      <c r="A477" s="140" t="s">
        <v>162</v>
      </c>
      <c r="B477" s="139"/>
      <c r="C477" s="139"/>
      <c r="D477" s="139"/>
      <c r="E477" s="139"/>
      <c r="F477" s="139"/>
      <c r="G477" s="139"/>
      <c r="H477" s="139"/>
      <c r="I477" s="139"/>
      <c r="J477" s="139"/>
      <c r="K477" s="139"/>
      <c r="L477" s="139"/>
      <c r="M477" s="139"/>
      <c r="N477" s="139"/>
      <c r="O477" s="139"/>
    </row>
    <row r="480" spans="1:15">
      <c r="B480" t="s">
        <v>163</v>
      </c>
    </row>
    <row r="481" spans="2:8">
      <c r="B481" t="s">
        <v>164</v>
      </c>
    </row>
    <row r="482" spans="2:8">
      <c r="B482" t="s">
        <v>165</v>
      </c>
    </row>
    <row r="483" spans="2:8" ht="15.75" thickBot="1"/>
    <row r="484" spans="2:8">
      <c r="B484" s="186" t="s">
        <v>10</v>
      </c>
      <c r="C484" s="183" t="s">
        <v>11</v>
      </c>
      <c r="D484" s="183" t="s">
        <v>12</v>
      </c>
      <c r="E484" s="184" t="s">
        <v>8</v>
      </c>
      <c r="G484" s="161" t="s">
        <v>14</v>
      </c>
      <c r="H484" s="162" t="s">
        <v>15</v>
      </c>
    </row>
    <row r="485" spans="2:8">
      <c r="B485" s="187">
        <v>-1</v>
      </c>
      <c r="C485" s="155">
        <v>-1</v>
      </c>
      <c r="D485" s="155">
        <v>-1</v>
      </c>
      <c r="E485" s="121">
        <v>311</v>
      </c>
      <c r="F485" s="168" t="s">
        <v>166</v>
      </c>
      <c r="G485" s="157">
        <f>(0.2+0.4)/2</f>
        <v>0.30000000000000004</v>
      </c>
      <c r="H485" s="128">
        <f>(0.4-0.2)/2</f>
        <v>0.1</v>
      </c>
    </row>
    <row r="486" spans="2:8">
      <c r="B486" s="187">
        <v>-1</v>
      </c>
      <c r="C486" s="155">
        <v>-1</v>
      </c>
      <c r="D486" s="155">
        <v>1</v>
      </c>
      <c r="E486" s="121">
        <v>308</v>
      </c>
      <c r="F486" s="158" t="s">
        <v>167</v>
      </c>
      <c r="G486" s="157">
        <f>(0.08+0.12)/2</f>
        <v>0.1</v>
      </c>
      <c r="H486" s="128">
        <f>(0.12-0.08)/2</f>
        <v>1.9999999999999997E-2</v>
      </c>
    </row>
    <row r="487" spans="2:8">
      <c r="B487" s="187">
        <v>-1</v>
      </c>
      <c r="C487" s="155">
        <v>1</v>
      </c>
      <c r="D487" s="155">
        <v>-1</v>
      </c>
      <c r="E487" s="121">
        <v>281</v>
      </c>
      <c r="F487" s="160" t="s">
        <v>168</v>
      </c>
      <c r="G487" s="159">
        <f>(40+120)/2</f>
        <v>80</v>
      </c>
      <c r="H487" s="12">
        <f>(120-40)/2</f>
        <v>40</v>
      </c>
    </row>
    <row r="488" spans="2:8">
      <c r="B488" s="187">
        <v>-1</v>
      </c>
      <c r="C488" s="155">
        <v>1</v>
      </c>
      <c r="D488" s="155">
        <v>1</v>
      </c>
      <c r="E488" s="121">
        <v>278</v>
      </c>
    </row>
    <row r="489" spans="2:8">
      <c r="B489" s="187">
        <v>1</v>
      </c>
      <c r="C489" s="155">
        <v>-1</v>
      </c>
      <c r="D489" s="155">
        <v>-1</v>
      </c>
      <c r="E489" s="121">
        <v>179</v>
      </c>
    </row>
    <row r="490" spans="2:8">
      <c r="B490" s="187">
        <v>1</v>
      </c>
      <c r="C490" s="155">
        <v>-1</v>
      </c>
      <c r="D490" s="155">
        <v>1</v>
      </c>
      <c r="E490" s="121">
        <v>151</v>
      </c>
    </row>
    <row r="491" spans="2:8">
      <c r="B491" s="187">
        <v>1</v>
      </c>
      <c r="C491" s="155">
        <v>1</v>
      </c>
      <c r="D491" s="155">
        <v>-1</v>
      </c>
      <c r="E491" s="121">
        <v>116</v>
      </c>
    </row>
    <row r="492" spans="2:8">
      <c r="B492" s="187">
        <v>1</v>
      </c>
      <c r="C492" s="155">
        <v>1</v>
      </c>
      <c r="D492" s="155">
        <v>1</v>
      </c>
      <c r="E492" s="121">
        <v>104</v>
      </c>
    </row>
    <row r="493" spans="2:8">
      <c r="B493" s="187">
        <v>-1</v>
      </c>
      <c r="C493" s="155">
        <v>-1</v>
      </c>
      <c r="D493" s="155">
        <v>-1</v>
      </c>
      <c r="E493" s="121">
        <v>312</v>
      </c>
    </row>
    <row r="494" spans="2:8">
      <c r="B494" s="187">
        <v>-1</v>
      </c>
      <c r="C494" s="155">
        <v>-1</v>
      </c>
      <c r="D494" s="155">
        <v>1</v>
      </c>
      <c r="E494" s="121">
        <v>307</v>
      </c>
    </row>
    <row r="495" spans="2:8">
      <c r="B495" s="187">
        <v>-1</v>
      </c>
      <c r="C495" s="155">
        <v>1</v>
      </c>
      <c r="D495" s="155">
        <v>-1</v>
      </c>
      <c r="E495" s="121">
        <v>280</v>
      </c>
    </row>
    <row r="496" spans="2:8">
      <c r="B496" s="187">
        <v>-1</v>
      </c>
      <c r="C496" s="155">
        <v>1</v>
      </c>
      <c r="D496" s="155">
        <v>1</v>
      </c>
      <c r="E496" s="121">
        <v>279</v>
      </c>
    </row>
    <row r="497" spans="2:8">
      <c r="B497" s="187">
        <v>1</v>
      </c>
      <c r="C497" s="155">
        <v>-1</v>
      </c>
      <c r="D497" s="155">
        <v>-1</v>
      </c>
      <c r="E497" s="121">
        <v>180</v>
      </c>
    </row>
    <row r="498" spans="2:8">
      <c r="B498" s="187">
        <v>1</v>
      </c>
      <c r="C498" s="155">
        <v>-1</v>
      </c>
      <c r="D498" s="155">
        <v>1</v>
      </c>
      <c r="E498" s="121">
        <v>150</v>
      </c>
    </row>
    <row r="499" spans="2:8">
      <c r="B499" s="187">
        <v>1</v>
      </c>
      <c r="C499" s="155">
        <v>1</v>
      </c>
      <c r="D499" s="155">
        <v>-1</v>
      </c>
      <c r="E499" s="121">
        <v>117</v>
      </c>
    </row>
    <row r="500" spans="2:8" ht="15.75" thickBot="1">
      <c r="B500" s="188">
        <v>1</v>
      </c>
      <c r="C500" s="185">
        <v>1</v>
      </c>
      <c r="D500" s="185">
        <v>1</v>
      </c>
      <c r="E500" s="26">
        <v>103</v>
      </c>
    </row>
    <row r="502" spans="2:8">
      <c r="B502" s="124" t="s">
        <v>169</v>
      </c>
      <c r="C502" s="193" t="s">
        <v>5</v>
      </c>
      <c r="D502" s="194"/>
      <c r="E502" s="193" t="s">
        <v>6</v>
      </c>
      <c r="F502" s="194"/>
      <c r="G502" s="193" t="s">
        <v>7</v>
      </c>
      <c r="H502" s="194"/>
    </row>
    <row r="503" spans="2:8">
      <c r="C503" s="163">
        <v>0.2</v>
      </c>
      <c r="D503" s="164">
        <v>0.4</v>
      </c>
      <c r="E503" s="167">
        <v>0.08</v>
      </c>
      <c r="F503" s="170">
        <v>0.12</v>
      </c>
      <c r="G503" s="171">
        <v>40</v>
      </c>
      <c r="H503" s="170">
        <v>120</v>
      </c>
    </row>
    <row r="504" spans="2:8">
      <c r="C504" s="165">
        <v>-1</v>
      </c>
      <c r="D504" s="166">
        <v>1</v>
      </c>
      <c r="E504" s="169">
        <v>-1</v>
      </c>
      <c r="F504" s="156">
        <v>1</v>
      </c>
      <c r="G504" s="154">
        <v>-1</v>
      </c>
      <c r="H504" s="156">
        <v>1</v>
      </c>
    </row>
    <row r="505" spans="2:8">
      <c r="B505" s="124" t="s">
        <v>170</v>
      </c>
      <c r="C505" s="130">
        <f>AVERAGE(E485,E486,E487,E488,E493,E494,E495,E496)</f>
        <v>294.5</v>
      </c>
      <c r="D505" s="130">
        <f>AVERAGE(E489,E490,E491,E492,E497,E498,E499,E500)</f>
        <v>137.5</v>
      </c>
      <c r="E505" s="130">
        <f>AVERAGE(E485,E486,E489,E490,E493,E494,E497,E498)</f>
        <v>237.25</v>
      </c>
      <c r="F505" s="130">
        <f>AVERAGE(E487,E488,E491,E492,E495,E496,E499,E500)</f>
        <v>194.75</v>
      </c>
      <c r="G505" s="130">
        <f>AVERAGE(E485,E487,E489,E491,E493,E495,E497,E499)</f>
        <v>222</v>
      </c>
      <c r="H505" s="130">
        <f>AVERAGE(E486,E488,E490,E492,E494,E496,E498,E500)</f>
        <v>210</v>
      </c>
    </row>
    <row r="506" spans="2:8">
      <c r="B506" s="124" t="s">
        <v>171</v>
      </c>
      <c r="C506" s="195">
        <f>D505-C505</f>
        <v>-157</v>
      </c>
      <c r="D506" s="195"/>
      <c r="E506" s="195">
        <f>F505-E505</f>
        <v>-42.5</v>
      </c>
      <c r="F506" s="195"/>
      <c r="G506" s="195">
        <f>H505-G505</f>
        <v>-12</v>
      </c>
      <c r="H506" s="195"/>
    </row>
    <row r="529" spans="1:18">
      <c r="A529" s="140" t="s">
        <v>195</v>
      </c>
      <c r="B529" s="139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</row>
    <row r="531" spans="1:18">
      <c r="E531" s="191" t="s">
        <v>5</v>
      </c>
      <c r="F531" s="191"/>
      <c r="K531" s="191" t="s">
        <v>6</v>
      </c>
      <c r="L531" s="191"/>
      <c r="Q531" s="191" t="s">
        <v>5</v>
      </c>
      <c r="R531" s="191"/>
    </row>
    <row r="532" spans="1:18">
      <c r="E532" s="174">
        <v>0.2</v>
      </c>
      <c r="F532" s="175">
        <v>0.4</v>
      </c>
      <c r="K532" s="176">
        <v>0.08</v>
      </c>
      <c r="L532" s="177">
        <v>0.12</v>
      </c>
      <c r="Q532" s="174">
        <v>0.2</v>
      </c>
      <c r="R532" s="175">
        <v>0.4</v>
      </c>
    </row>
    <row r="533" spans="1:18">
      <c r="E533" s="154">
        <v>-1</v>
      </c>
      <c r="F533" s="156">
        <v>1</v>
      </c>
      <c r="K533" s="154">
        <v>-1</v>
      </c>
      <c r="L533" s="156">
        <v>1</v>
      </c>
      <c r="Q533" s="154">
        <v>-1</v>
      </c>
      <c r="R533" s="156">
        <v>1</v>
      </c>
    </row>
    <row r="534" spans="1:18">
      <c r="B534" s="192" t="s">
        <v>6</v>
      </c>
      <c r="C534" s="130">
        <v>0.08</v>
      </c>
      <c r="D534" s="130">
        <v>-1</v>
      </c>
      <c r="E534" s="178">
        <f>AVERAGE(E485,E489,E493,E497)</f>
        <v>245.5</v>
      </c>
      <c r="F534" s="178">
        <f>AVERAGE(E486,E490,E494,E498)</f>
        <v>229</v>
      </c>
      <c r="H534" s="192" t="s">
        <v>7</v>
      </c>
      <c r="I534" s="130">
        <v>40</v>
      </c>
      <c r="J534" s="130">
        <v>-1</v>
      </c>
      <c r="K534" s="178">
        <f>AVERAGE(E485,E493,E494,E486)</f>
        <v>309.5</v>
      </c>
      <c r="L534" s="178">
        <f>AVERAGE(E487,E488,E495,E496)</f>
        <v>279.5</v>
      </c>
      <c r="N534" s="192" t="s">
        <v>7</v>
      </c>
      <c r="O534" s="130">
        <v>40</v>
      </c>
      <c r="P534" s="130">
        <v>-1</v>
      </c>
      <c r="Q534" s="178">
        <f>AVERAGE(E485,E487,E493,E495)</f>
        <v>296</v>
      </c>
      <c r="R534" s="178">
        <f>AVERAGE(E486,E488,E494,E496)</f>
        <v>293</v>
      </c>
    </row>
    <row r="535" spans="1:18">
      <c r="B535" s="192"/>
      <c r="C535" s="130">
        <v>0.12</v>
      </c>
      <c r="D535" s="130">
        <v>1</v>
      </c>
      <c r="E535" s="179">
        <f>AVERAGE(E487,E491,E495,E499)</f>
        <v>198.5</v>
      </c>
      <c r="F535" s="179">
        <f>AVERAGE(E488,E492,E496,E500)</f>
        <v>191</v>
      </c>
      <c r="H535" s="192"/>
      <c r="I535" s="130">
        <v>120</v>
      </c>
      <c r="J535" s="130">
        <v>1</v>
      </c>
      <c r="K535" s="179">
        <f>AVERAGE(E489,E490,E497,E498)</f>
        <v>165</v>
      </c>
      <c r="L535" s="179">
        <f>AVERAGE(E491,E492,E499,E500)</f>
        <v>110</v>
      </c>
      <c r="N535" s="192"/>
      <c r="O535" s="130">
        <v>120</v>
      </c>
      <c r="P535" s="130">
        <v>1</v>
      </c>
      <c r="Q535" s="179">
        <f>AVERAGE(E489,E491,E497,E499)</f>
        <v>148</v>
      </c>
      <c r="R535" s="179">
        <f>AVERAGE(E490,E492,E498,E500)</f>
        <v>127</v>
      </c>
    </row>
    <row r="555" spans="2:14">
      <c r="B555" t="s">
        <v>198</v>
      </c>
      <c r="H555" t="s">
        <v>200</v>
      </c>
      <c r="N555" t="s">
        <v>199</v>
      </c>
    </row>
    <row r="556" spans="2:14">
      <c r="B556" t="s">
        <v>196</v>
      </c>
      <c r="H556" t="s">
        <v>201</v>
      </c>
      <c r="N556" t="s">
        <v>207</v>
      </c>
    </row>
    <row r="557" spans="2:14">
      <c r="B557" t="s">
        <v>197</v>
      </c>
      <c r="H557" t="s">
        <v>202</v>
      </c>
      <c r="N557" t="s">
        <v>208</v>
      </c>
    </row>
    <row r="558" spans="2:14">
      <c r="B558" t="s">
        <v>205</v>
      </c>
      <c r="H558" t="s">
        <v>203</v>
      </c>
      <c r="N558" t="s">
        <v>209</v>
      </c>
    </row>
    <row r="559" spans="2:14">
      <c r="B559" t="s">
        <v>206</v>
      </c>
      <c r="H559" t="s">
        <v>204</v>
      </c>
      <c r="N559" t="s">
        <v>210</v>
      </c>
    </row>
  </sheetData>
  <mergeCells count="68">
    <mergeCell ref="X196:Y196"/>
    <mergeCell ref="Z196:AA196"/>
    <mergeCell ref="L313:M313"/>
    <mergeCell ref="A340:Q340"/>
    <mergeCell ref="A374:Q374"/>
    <mergeCell ref="A234:Q234"/>
    <mergeCell ref="A206:Q206"/>
    <mergeCell ref="A227:Q228"/>
    <mergeCell ref="B224:C224"/>
    <mergeCell ref="D224:E224"/>
    <mergeCell ref="S200:S201"/>
    <mergeCell ref="H200:H201"/>
    <mergeCell ref="J200:J201"/>
    <mergeCell ref="L200:L201"/>
    <mergeCell ref="N200:N201"/>
    <mergeCell ref="P200:P201"/>
    <mergeCell ref="A376:D376"/>
    <mergeCell ref="V196:W196"/>
    <mergeCell ref="A273:Q273"/>
    <mergeCell ref="A306:Q306"/>
    <mergeCell ref="L308:S309"/>
    <mergeCell ref="L311:M311"/>
    <mergeCell ref="L252:S252"/>
    <mergeCell ref="L249:S250"/>
    <mergeCell ref="L257:S258"/>
    <mergeCell ref="L260:S261"/>
    <mergeCell ref="A243:Q243"/>
    <mergeCell ref="A246:Q246"/>
    <mergeCell ref="A233:Q233"/>
    <mergeCell ref="I224:J224"/>
    <mergeCell ref="K224:L224"/>
    <mergeCell ref="A231:Q231"/>
    <mergeCell ref="R200:R201"/>
    <mergeCell ref="A194:Q194"/>
    <mergeCell ref="B196:M198"/>
    <mergeCell ref="B200:C201"/>
    <mergeCell ref="D200:D201"/>
    <mergeCell ref="E200:E201"/>
    <mergeCell ref="F200:F201"/>
    <mergeCell ref="G200:G201"/>
    <mergeCell ref="I200:I201"/>
    <mergeCell ref="K200:K201"/>
    <mergeCell ref="M200:M201"/>
    <mergeCell ref="O200:O201"/>
    <mergeCell ref="Q200:Q201"/>
    <mergeCell ref="A156:Q156"/>
    <mergeCell ref="A130:Q130"/>
    <mergeCell ref="B158:M159"/>
    <mergeCell ref="B161:M163"/>
    <mergeCell ref="A165:Q165"/>
    <mergeCell ref="A1:Q1"/>
    <mergeCell ref="A40:Q40"/>
    <mergeCell ref="A82:Q82"/>
    <mergeCell ref="A131:Q131"/>
    <mergeCell ref="A129:Q129"/>
    <mergeCell ref="G29:J30"/>
    <mergeCell ref="C502:D502"/>
    <mergeCell ref="E502:F502"/>
    <mergeCell ref="G502:H502"/>
    <mergeCell ref="C506:D506"/>
    <mergeCell ref="E506:F506"/>
    <mergeCell ref="G506:H506"/>
    <mergeCell ref="E531:F531"/>
    <mergeCell ref="B534:B535"/>
    <mergeCell ref="K531:L531"/>
    <mergeCell ref="H534:H535"/>
    <mergeCell ref="Q531:R531"/>
    <mergeCell ref="N534:N535"/>
  </mergeCells>
  <pageMargins left="0.7" right="0.7" top="0.75" bottom="0.75" header="0.3" footer="0.3"/>
  <drawing r:id="rId1"/>
</worksheet>
</file>

<file path=docMetadata/LabelInfo.xml><?xml version="1.0" encoding="utf-8"?>
<clbl:labelList xmlns:clbl="http://schemas.microsoft.com/office/2020/mipLabelMetadata">
  <clbl:label id="{ecd8a103-d543-4248-b674-6a73234556fa}" enabled="1" method="Privileged" siteId="{5047bca2-da88-442e-a09a-d9b8af692adc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Zadanie</vt:lpstr>
      <vt:lpstr>Vypracovanie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Alžbetuška</dc:creator>
  <cp:keywords/>
  <dc:description/>
  <cp:lastModifiedBy>Janette Kotianová</cp:lastModifiedBy>
  <cp:revision/>
  <dcterms:created xsi:type="dcterms:W3CDTF">2026-01-20T00:57:53Z</dcterms:created>
  <dcterms:modified xsi:type="dcterms:W3CDTF">2026-02-02T08:06:19Z</dcterms:modified>
  <cp:category/>
  <cp:contentStatus/>
</cp:coreProperties>
</file>