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MPVE 2025\prednášky\"/>
    </mc:Choice>
  </mc:AlternateContent>
  <xr:revisionPtr revIDLastSave="0" documentId="8_{34C93BC1-B728-4B66-829F-388AE7A7DD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.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6" i="5" l="1"/>
  <c r="AC46" i="5"/>
  <c r="AB44" i="5"/>
  <c r="AB41" i="5"/>
  <c r="AB40" i="5"/>
  <c r="AB39" i="5"/>
  <c r="AB32" i="5"/>
  <c r="AB28" i="5"/>
  <c r="G26" i="5"/>
  <c r="AB29" i="5" s="1"/>
  <c r="J54" i="5"/>
  <c r="D33" i="5"/>
  <c r="C19" i="5"/>
  <c r="C20" i="5"/>
  <c r="E12" i="5"/>
  <c r="D14" i="5"/>
  <c r="C13" i="5"/>
  <c r="D7" i="5" s="1"/>
  <c r="G55" i="5" l="1"/>
  <c r="H55" i="5" s="1"/>
  <c r="G54" i="5"/>
  <c r="H54" i="5" s="1"/>
  <c r="G52" i="5"/>
  <c r="H53" i="5" s="1"/>
  <c r="G50" i="5"/>
  <c r="H50" i="5" s="1"/>
  <c r="I56" i="5"/>
  <c r="R53" i="5" s="1"/>
  <c r="R52" i="5" s="1"/>
  <c r="V52" i="5" s="1"/>
  <c r="S54" i="5"/>
  <c r="E33" i="5"/>
  <c r="C34" i="5"/>
  <c r="C33" i="5"/>
  <c r="J26" i="5"/>
  <c r="I26" i="5"/>
  <c r="H27" i="5"/>
  <c r="H26" i="5"/>
  <c r="K40" i="5"/>
  <c r="K41" i="5"/>
  <c r="K42" i="5"/>
  <c r="K43" i="5"/>
  <c r="K44" i="5"/>
  <c r="K39" i="5"/>
  <c r="I40" i="5"/>
  <c r="J40" i="5" s="1"/>
  <c r="I41" i="5"/>
  <c r="J41" i="5" s="1"/>
  <c r="I42" i="5"/>
  <c r="I43" i="5"/>
  <c r="I44" i="5"/>
  <c r="I39" i="5"/>
  <c r="D9" i="5"/>
  <c r="G33" i="5" l="1"/>
  <c r="F33" i="5"/>
  <c r="J55" i="5"/>
  <c r="H51" i="5"/>
  <c r="J50" i="5"/>
  <c r="J51" i="5"/>
  <c r="J52" i="5"/>
  <c r="J53" i="5"/>
  <c r="J39" i="5"/>
  <c r="J43" i="5"/>
  <c r="J44" i="5"/>
  <c r="J42" i="5"/>
  <c r="H52" i="5"/>
  <c r="K45" i="5"/>
  <c r="D8" i="5"/>
  <c r="D10" i="5"/>
  <c r="D12" i="5"/>
  <c r="D11" i="5"/>
  <c r="D13" i="5" l="1"/>
  <c r="J56" i="5"/>
  <c r="H56" i="5"/>
  <c r="S53" i="5" s="1"/>
  <c r="J45" i="5"/>
  <c r="S52" i="5" l="1"/>
  <c r="T52" i="5" s="1"/>
  <c r="T53" i="5"/>
  <c r="U52" i="5" l="1"/>
  <c r="W5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Janette Kotianova</author>
    <author>Janette Kotianová</author>
  </authors>
  <commentList>
    <comment ref="T5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sL^2</t>
        </r>
      </text>
    </comment>
    <comment ref="S5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chyba pri merani</t>
        </r>
      </text>
    </comment>
    <comment ref="T5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sP^2</t>
        </r>
      </text>
    </comment>
    <comment ref="H56" authorId="1" shapeId="0" xr:uid="{00000000-0006-0000-0000-000004000000}">
      <text>
        <r>
          <rPr>
            <b/>
            <sz val="8"/>
            <color indexed="81"/>
            <rFont val="Segoe UI"/>
            <family val="2"/>
            <charset val="238"/>
          </rPr>
          <t>SSPE</t>
        </r>
      </text>
    </comment>
    <comment ref="Q57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H0: model je dostatocny
H1: model nie je dostatocny</t>
        </r>
      </text>
    </comment>
  </commentList>
</comments>
</file>

<file path=xl/sharedStrings.xml><?xml version="1.0" encoding="utf-8"?>
<sst xmlns="http://schemas.openxmlformats.org/spreadsheetml/2006/main" count="109" uniqueCount="93">
  <si>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</si>
  <si>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</si>
  <si>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</si>
  <si>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</si>
  <si>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</si>
  <si>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</si>
  <si>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</si>
  <si>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</si>
  <si>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</si>
  <si>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</si>
  <si>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</si>
  <si>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df</t>
  </si>
  <si>
    <t>SS</t>
  </si>
  <si>
    <t>MS</t>
  </si>
  <si>
    <t>F</t>
  </si>
  <si>
    <t>t Stat</t>
  </si>
  <si>
    <t>P-value</t>
  </si>
  <si>
    <t>Lower 95%</t>
  </si>
  <si>
    <t>Upper 95%</t>
  </si>
  <si>
    <t>Lower 95,0%</t>
  </si>
  <si>
    <t>Upper 95,0%</t>
  </si>
  <si>
    <t>RESIDUAL OUTPUT</t>
  </si>
  <si>
    <t>Observation</t>
  </si>
  <si>
    <t>Predicted Y</t>
  </si>
  <si>
    <t>Residuals</t>
  </si>
  <si>
    <t>Intercept</t>
  </si>
  <si>
    <t>X Variable 1</t>
  </si>
  <si>
    <t>Vek</t>
  </si>
  <si>
    <t>(roky)</t>
  </si>
  <si>
    <t>Príklad 4.Dané sú týždenné náklady na údržbu a drobné opravy (Y) a vek  stroja (X).</t>
  </si>
  <si>
    <t>Nájdite lineárnu závislosť nákladov od veku. Charakterizujte tesnosť tejto závislosti.</t>
  </si>
  <si>
    <t>Náklady</t>
  </si>
  <si>
    <t>(v Eurach)</t>
  </si>
  <si>
    <t>opakované xj</t>
  </si>
  <si>
    <t>yj</t>
  </si>
  <si>
    <t>yj priem</t>
  </si>
  <si>
    <t>(yj-yjpriem)^2</t>
  </si>
  <si>
    <t>df=(nj-1)</t>
  </si>
  <si>
    <t>Fkrit</t>
  </si>
  <si>
    <t xml:space="preserve">         empirickeho modelu s teoretickym)</t>
  </si>
  <si>
    <t>suma</t>
  </si>
  <si>
    <t>test. statistika:</t>
  </si>
  <si>
    <t xml:space="preserve">           j-te pozorovanie pre bod xi, i=1,2,...m</t>
  </si>
  <si>
    <t xml:space="preserve">   j=1,2,...ni</t>
  </si>
  <si>
    <t xml:space="preserve"> </t>
  </si>
  <si>
    <r>
      <t>H0: SSLF=SSPE &gt;&lt; H1: SSLF</t>
    </r>
    <r>
      <rPr>
        <sz val="11"/>
        <color theme="1"/>
        <rFont val="Calibri"/>
        <family val="2"/>
        <charset val="238"/>
      </rPr>
      <t>≠SSPE</t>
    </r>
  </si>
  <si>
    <t>Pozn.: Ak by SSLF bolo vyznamne, najdeny model povazujeme za nedostatocne zhodny s teoretickym modelom.</t>
  </si>
  <si>
    <t>Testujeme, ci je polozka SSLF vyznamna:</t>
  </si>
  <si>
    <t>SSPE - tzv. cista chyba (chyba pri merani)</t>
  </si>
  <si>
    <t>SSLF - chyba modelu (miera nezhody</t>
  </si>
  <si>
    <t>Lack of fit</t>
  </si>
  <si>
    <t>Pure error</t>
  </si>
  <si>
    <t>naklady=f(veku)</t>
  </si>
  <si>
    <t>Significance F</t>
  </si>
  <si>
    <t>Coefficients</t>
  </si>
  <si>
    <t>Standard Residuals</t>
  </si>
  <si>
    <t>PROBABILITY OUTPUT</t>
  </si>
  <si>
    <t>Percentile</t>
  </si>
  <si>
    <t>Y</t>
  </si>
  <si>
    <t>81,7% variability nakladov na opravu vieme vysvetlit linearnou zavislostou od variability veku stroja</t>
  </si>
  <si>
    <t>18,3% variability nakladov na opravu zostalo modelom nevysvetlenej</t>
  </si>
  <si>
    <t>SR</t>
  </si>
  <si>
    <t>F krit</t>
  </si>
  <si>
    <t>SSE=SSPE+SSLF</t>
  </si>
  <si>
    <t>(yj priem-ymod)^2</t>
  </si>
  <si>
    <t>F=2,18&lt;Fkrit=19 t.j. H0 nezamietame (polozka SSLF nie je vyznamna, preto je model dostatocny - je vyhovujuci - zhodny s teoretickym)</t>
  </si>
  <si>
    <r>
      <t xml:space="preserve">t </t>
    </r>
    <r>
      <rPr>
        <vertAlign val="superscript"/>
        <sz val="11"/>
        <color theme="1"/>
        <rFont val="Calibri"/>
        <family val="2"/>
        <charset val="238"/>
        <scheme val="minor"/>
      </rPr>
      <t>kv</t>
    </r>
    <r>
      <rPr>
        <vertAlign val="subscript"/>
        <sz val="11"/>
        <color theme="1"/>
        <rFont val="Calibri"/>
        <family val="2"/>
        <charset val="238"/>
        <scheme val="minor"/>
      </rPr>
      <t>n-2</t>
    </r>
    <r>
      <rPr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Aptos Narrow"/>
        <family val="2"/>
      </rPr>
      <t>α</t>
    </r>
    <r>
      <rPr>
        <sz val="11"/>
        <color theme="1"/>
        <rFont val="Calibri"/>
        <family val="2"/>
        <charset val="238"/>
      </rPr>
      <t>/2)=</t>
    </r>
  </si>
  <si>
    <r>
      <t>t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kv</t>
    </r>
    <r>
      <rPr>
        <vertAlign val="subscript"/>
        <sz val="11"/>
        <color theme="1"/>
        <rFont val="Calibri"/>
        <family val="2"/>
        <charset val="238"/>
        <scheme val="minor"/>
      </rPr>
      <t>n-2</t>
    </r>
    <r>
      <rPr>
        <sz val="11"/>
        <color theme="1"/>
        <rFont val="Calibri"/>
        <family val="2"/>
        <charset val="238"/>
        <scheme val="minor"/>
      </rPr>
      <t>(1-</t>
    </r>
    <r>
      <rPr>
        <sz val="11"/>
        <color theme="1"/>
        <rFont val="Aptos Narrow"/>
        <family val="2"/>
      </rPr>
      <t>α</t>
    </r>
    <r>
      <rPr>
        <sz val="11"/>
        <color theme="1"/>
        <rFont val="Calibri"/>
        <family val="2"/>
        <charset val="238"/>
      </rPr>
      <t>/2)=</t>
    </r>
  </si>
  <si>
    <r>
      <rPr>
        <sz val="11"/>
        <color theme="1"/>
        <rFont val="Aptos Narrow"/>
        <family val="2"/>
      </rPr>
      <t>α</t>
    </r>
    <r>
      <rPr>
        <sz val="11"/>
        <color theme="1"/>
        <rFont val="Calibri"/>
        <family val="2"/>
        <charset val="238"/>
      </rPr>
      <t>=0,05</t>
    </r>
  </si>
  <si>
    <t>LACK OF FIT - rozklad rezidualneho rozptylu (iba pokusy s opakovanym meranim)</t>
  </si>
  <si>
    <t>p-value</t>
  </si>
  <si>
    <t>H0: Regresny model nie je statisticky vyznamny.</t>
  </si>
  <si>
    <t>H1: Regresny model je statisticky vyznamny.</t>
  </si>
  <si>
    <r>
      <t>F=MSR/MSE</t>
    </r>
    <r>
      <rPr>
        <sz val="11"/>
        <color theme="1"/>
        <rFont val="Aptos Narrow"/>
        <family val="2"/>
      </rPr>
      <t>~</t>
    </r>
    <r>
      <rPr>
        <sz val="11"/>
        <color theme="1"/>
        <rFont val="Calibri"/>
        <family val="2"/>
        <charset val="238"/>
      </rPr>
      <t>F(dfRegresion;dfError)</t>
    </r>
  </si>
  <si>
    <t>F0=</t>
  </si>
  <si>
    <t>Fkrit=</t>
  </si>
  <si>
    <t>p-value=</t>
  </si>
  <si>
    <r>
      <t>p&lt;</t>
    </r>
    <r>
      <rPr>
        <sz val="11"/>
        <color theme="1"/>
        <rFont val="Aptos Narrow"/>
        <family val="2"/>
      </rPr>
      <t>α</t>
    </r>
    <r>
      <rPr>
        <sz val="14.3"/>
        <color theme="1"/>
        <rFont val="Calibri"/>
        <family val="2"/>
        <charset val="238"/>
      </rPr>
      <t xml:space="preserve">, </t>
    </r>
    <r>
      <rPr>
        <sz val="11"/>
        <color theme="1"/>
        <rFont val="Calibri"/>
        <family val="2"/>
        <charset val="238"/>
      </rPr>
      <t>preto H0 zamietame</t>
    </r>
  </si>
  <si>
    <t>Test statistickej vyznamnosti regresneho modelu (tabulka ANOVA)</t>
  </si>
  <si>
    <t>Test statistickej vyznamnosti regresneho koeficientu b1</t>
  </si>
  <si>
    <r>
      <t>H0: b1=0&gt;&lt;H1:b1</t>
    </r>
    <r>
      <rPr>
        <sz val="11"/>
        <color theme="1"/>
        <rFont val="Aptos Narrow"/>
        <family val="2"/>
      </rPr>
      <t>≠0</t>
    </r>
  </si>
  <si>
    <t>t0=</t>
  </si>
  <si>
    <r>
      <t>t=b1/SE(b1)</t>
    </r>
    <r>
      <rPr>
        <sz val="11"/>
        <color theme="1"/>
        <rFont val="Aptos Narrow"/>
        <family val="2"/>
      </rPr>
      <t>~</t>
    </r>
    <r>
      <rPr>
        <sz val="11"/>
        <color theme="1"/>
        <rFont val="Calibri"/>
        <family val="2"/>
        <charset val="238"/>
      </rPr>
      <t>t(n-2)</t>
    </r>
  </si>
  <si>
    <t>Fkrit1=</t>
  </si>
  <si>
    <t>Fkrit2=</t>
  </si>
  <si>
    <r>
      <t>W=(-</t>
    </r>
    <r>
      <rPr>
        <sz val="11"/>
        <color theme="1"/>
        <rFont val="Aptos Narrow"/>
        <family val="2"/>
      </rPr>
      <t>∞</t>
    </r>
    <r>
      <rPr>
        <sz val="14.3"/>
        <color theme="1"/>
        <rFont val="Calibri"/>
        <family val="2"/>
        <charset val="238"/>
      </rPr>
      <t>,</t>
    </r>
    <r>
      <rPr>
        <sz val="11"/>
        <color theme="1"/>
        <rFont val="Calibri"/>
        <family val="2"/>
        <charset val="238"/>
      </rPr>
      <t>-2,78)U(2,78;</t>
    </r>
    <r>
      <rPr>
        <sz val="11"/>
        <color theme="1"/>
        <rFont val="Aptos Narrow"/>
        <family val="2"/>
      </rPr>
      <t>∞</t>
    </r>
    <r>
      <rPr>
        <sz val="11"/>
        <color theme="1"/>
        <rFont val="Calibri"/>
        <family val="2"/>
        <charset val="238"/>
      </rPr>
      <t>)</t>
    </r>
  </si>
  <si>
    <t>F0&gt;Fkrit2, resp. F0 patri W, preto je mozne na hladine vyznamnosti 0,05 zamietnut H0.</t>
  </si>
  <si>
    <r>
      <t>W=</t>
    </r>
    <r>
      <rPr>
        <sz val="11"/>
        <color theme="1"/>
        <rFont val="Calibri"/>
        <family val="2"/>
        <charset val="238"/>
      </rPr>
      <t>(7,71;</t>
    </r>
    <r>
      <rPr>
        <sz val="11"/>
        <color theme="1"/>
        <rFont val="Aptos Narrow"/>
        <family val="2"/>
      </rPr>
      <t>∞</t>
    </r>
    <r>
      <rPr>
        <sz val="11"/>
        <color theme="1"/>
        <rFont val="Calibri"/>
        <family val="2"/>
        <charset val="238"/>
      </rPr>
      <t>)</t>
    </r>
  </si>
  <si>
    <t>F0&gt;Fkrit, resp. F0 patri W, preto je mozne na hladine vyznamnosti 0,05 zamietnut H0.</t>
  </si>
  <si>
    <t>95%CI pre koef. b1:</t>
  </si>
  <si>
    <t>0 nepatri do 95%CI pre b1, preto H0 zamietame</t>
  </si>
  <si>
    <t>Na hladine vyznamnosti 0,05 možno prijat tvrdenie, ze regresny koeficient b1 je statisticky vyznamny, t.j. medzi nakladmi na udrzbu a vekom stroja je linearna zavislost.</t>
  </si>
  <si>
    <t>Na hladine vyznamnosti 0,05 možno prijat tvrdenie, ze linearny regresny model je statisticky vyznamny, t.j. medzi nakladmi na udrzbu a vekom stroja je linearna zavislost.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</si>
</sst>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8"/>
      <color indexed="81"/>
      <name val="Segoe UI"/>
      <family val="2"/>
      <charset val="238"/>
    </font>
    <font>
      <sz val="11"/>
      <color theme="0" tint="-0.499984740745262"/>
      <name val="Calibri"/>
      <family val="2"/>
      <charset val="238"/>
      <scheme val="minor"/>
    </font>
    <font>
      <sz val="11"/>
      <color theme="1"/>
      <name val="Aptos Narrow"/>
      <family val="2"/>
    </font>
    <font>
      <vertAlign val="superscript"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.3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Continuous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7" fillId="0" borderId="0" xfId="0" applyFont="1"/>
    <xf numFmtId="0" fontId="0" fillId="2" borderId="3" xfId="0" applyFill="1" applyBorder="1" applyAlignment="1">
      <alignment horizontal="center"/>
    </xf>
    <xf numFmtId="0" fontId="8" fillId="0" borderId="0" xfId="0" applyFont="1"/>
    <xf numFmtId="0" fontId="5" fillId="0" borderId="0" xfId="0" applyFont="1"/>
    <xf numFmtId="0" fontId="5" fillId="0" borderId="1" xfId="0" applyFont="1" applyBorder="1"/>
    <xf numFmtId="0" fontId="6" fillId="0" borderId="0" xfId="0" applyFont="1"/>
    <xf numFmtId="0" fontId="2" fillId="0" borderId="1" xfId="0" applyFont="1" applyBorder="1"/>
    <xf numFmtId="0" fontId="10" fillId="2" borderId="0" xfId="0" applyFont="1" applyFill="1"/>
    <xf numFmtId="0" fontId="7" fillId="0" borderId="3" xfId="0" applyFont="1" applyBorder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4" fillId="0" borderId="1" xfId="0" applyFont="1" applyBorder="1"/>
    <xf numFmtId="0" fontId="14" fillId="0" borderId="0" xfId="0" applyFont="1"/>
    <xf numFmtId="0" fontId="15" fillId="0" borderId="1" xfId="0" applyFont="1" applyBorder="1"/>
    <xf numFmtId="0" fontId="15" fillId="0" borderId="0" xfId="0" applyFont="1"/>
    <xf numFmtId="0" fontId="0" fillId="3" borderId="1" xfId="0" applyFill="1" applyBorder="1"/>
    <xf numFmtId="0" fontId="0" fillId="3" borderId="0" xfId="0" applyFill="1"/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0" borderId="3" xfId="0" applyFont="1" applyBorder="1"/>
    <xf numFmtId="0" fontId="16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  <color rgb="FFF97F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naklady na opravu zavisle</a:t>
            </a:r>
            <a:r>
              <a:rPr lang="sk-SK" baseline="0"/>
              <a:t> od veku stroja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4757895888013999"/>
                  <c:y val="-4.1666666666666669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0.12745500228841503"/>
                  <c:y val="0.2621184462668810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</c:trendlineLbl>
          </c:trendline>
          <c:xVal>
            <c:numRef>
              <c:f>Pr.4!$B$7:$B$12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Pr.4!$C$7:$C$12</c:f>
              <c:numCache>
                <c:formatCode>General</c:formatCode>
                <c:ptCount val="6"/>
                <c:pt idx="0">
                  <c:v>35</c:v>
                </c:pt>
                <c:pt idx="1">
                  <c:v>12</c:v>
                </c:pt>
                <c:pt idx="2">
                  <c:v>81</c:v>
                </c:pt>
                <c:pt idx="3">
                  <c:v>105</c:v>
                </c:pt>
                <c:pt idx="4">
                  <c:v>100</c:v>
                </c:pt>
                <c:pt idx="5">
                  <c:v>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90-4262-9609-C3B731579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720863"/>
        <c:axId val="1658721695"/>
      </c:scatterChart>
      <c:valAx>
        <c:axId val="16587208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vek stroja (rokoch)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658721695"/>
        <c:crosses val="autoZero"/>
        <c:crossBetween val="midCat"/>
      </c:valAx>
      <c:valAx>
        <c:axId val="165872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naklady na opravu (€)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6587208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X Variable 1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Pr.4!$B$7:$B$12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Pr.4!$C$39:$C$44</c:f>
              <c:numCache>
                <c:formatCode>General</c:formatCode>
                <c:ptCount val="6"/>
                <c:pt idx="0">
                  <c:v>0.75200000000000244</c:v>
                </c:pt>
                <c:pt idx="1">
                  <c:v>-22.247999999999998</c:v>
                </c:pt>
                <c:pt idx="2">
                  <c:v>7.9039999999999964</c:v>
                </c:pt>
                <c:pt idx="3">
                  <c:v>31.903999999999996</c:v>
                </c:pt>
                <c:pt idx="4">
                  <c:v>-11.944000000000003</c:v>
                </c:pt>
                <c:pt idx="5">
                  <c:v>-6.367999999999995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5E-4013-A97C-A02D83E2F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9316463"/>
        <c:axId val="1339018399"/>
      </c:scatterChart>
      <c:valAx>
        <c:axId val="14293164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X Variable 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39018399"/>
        <c:crosses val="autoZero"/>
        <c:crossBetween val="midCat"/>
      </c:valAx>
      <c:valAx>
        <c:axId val="133901839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29316463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X Variable 1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Pr.4!$B$7:$B$12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Pr.4!$C$7:$C$12</c:f>
              <c:numCache>
                <c:formatCode>General</c:formatCode>
                <c:ptCount val="6"/>
                <c:pt idx="0">
                  <c:v>35</c:v>
                </c:pt>
                <c:pt idx="1">
                  <c:v>12</c:v>
                </c:pt>
                <c:pt idx="2">
                  <c:v>81</c:v>
                </c:pt>
                <c:pt idx="3">
                  <c:v>105</c:v>
                </c:pt>
                <c:pt idx="4">
                  <c:v>100</c:v>
                </c:pt>
                <c:pt idx="5">
                  <c:v>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96-4D78-A317-5E3B959FF101}"/>
            </c:ext>
          </c:extLst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Pr.4!$B$7:$B$12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Pr.4!$B$39:$B$44</c:f>
              <c:numCache>
                <c:formatCode>General</c:formatCode>
                <c:ptCount val="6"/>
                <c:pt idx="0">
                  <c:v>34.247999999999998</c:v>
                </c:pt>
                <c:pt idx="1">
                  <c:v>34.247999999999998</c:v>
                </c:pt>
                <c:pt idx="2">
                  <c:v>73.096000000000004</c:v>
                </c:pt>
                <c:pt idx="3">
                  <c:v>73.096000000000004</c:v>
                </c:pt>
                <c:pt idx="4">
                  <c:v>111.944</c:v>
                </c:pt>
                <c:pt idx="5">
                  <c:v>131.36799999999999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096-4D78-A317-5E3B959FF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498863"/>
        <c:axId val="1430502607"/>
      </c:scatterChart>
      <c:valAx>
        <c:axId val="14304988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X Variable 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30502607"/>
        <c:crosses val="autoZero"/>
        <c:crossBetween val="midCat"/>
      </c:valAx>
      <c:valAx>
        <c:axId val="143050260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30498863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Pr.4!$F$39:$F$44</c:f>
              <c:numCache>
                <c:formatCode>General</c:formatCode>
                <c:ptCount val="6"/>
                <c:pt idx="0">
                  <c:v>8.3333333333333339</c:v>
                </c:pt>
                <c:pt idx="1">
                  <c:v>25</c:v>
                </c:pt>
                <c:pt idx="2">
                  <c:v>41.666666666666671</c:v>
                </c:pt>
                <c:pt idx="3">
                  <c:v>58.333333333333336</c:v>
                </c:pt>
                <c:pt idx="4">
                  <c:v>75</c:v>
                </c:pt>
                <c:pt idx="5">
                  <c:v>91.666666666666671</c:v>
                </c:pt>
              </c:numCache>
            </c:numRef>
          </c:xVal>
          <c:yVal>
            <c:numRef>
              <c:f>Pr.4!$G$39:$G$44</c:f>
              <c:numCache>
                <c:formatCode>General</c:formatCode>
                <c:ptCount val="6"/>
                <c:pt idx="0">
                  <c:v>12</c:v>
                </c:pt>
                <c:pt idx="1">
                  <c:v>35</c:v>
                </c:pt>
                <c:pt idx="2">
                  <c:v>81</c:v>
                </c:pt>
                <c:pt idx="3">
                  <c:v>100</c:v>
                </c:pt>
                <c:pt idx="4">
                  <c:v>105</c:v>
                </c:pt>
                <c:pt idx="5">
                  <c:v>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88-4F33-903B-CE3FE83A5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6320911"/>
        <c:axId val="1336316751"/>
      </c:scatterChart>
      <c:valAx>
        <c:axId val="13363209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36316751"/>
        <c:crosses val="autoZero"/>
        <c:crossBetween val="midCat"/>
      </c:valAx>
      <c:valAx>
        <c:axId val="133631675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36320911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12" Type="http://schemas.openxmlformats.org/officeDocument/2006/relationships/image" Target="../media/image8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11" Type="http://schemas.openxmlformats.org/officeDocument/2006/relationships/image" Target="../media/image7.png"/><Relationship Id="rId5" Type="http://schemas.openxmlformats.org/officeDocument/2006/relationships/image" Target="../media/image1.png"/><Relationship Id="rId10" Type="http://schemas.openxmlformats.org/officeDocument/2006/relationships/image" Target="../media/image6.png"/><Relationship Id="rId4" Type="http://schemas.openxmlformats.org/officeDocument/2006/relationships/chart" Target="../charts/chart4.xm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2</xdr:row>
      <xdr:rowOff>47625</xdr:rowOff>
    </xdr:from>
    <xdr:to>
      <xdr:col>15</xdr:col>
      <xdr:colOff>485775</xdr:colOff>
      <xdr:row>16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371475</xdr:colOff>
      <xdr:row>20</xdr:row>
      <xdr:rowOff>66675</xdr:rowOff>
    </xdr:from>
    <xdr:to>
      <xdr:col>17</xdr:col>
      <xdr:colOff>371475</xdr:colOff>
      <xdr:row>30</xdr:row>
      <xdr:rowOff>57150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381000</xdr:colOff>
      <xdr:row>31</xdr:row>
      <xdr:rowOff>16329</xdr:rowOff>
    </xdr:from>
    <xdr:to>
      <xdr:col>17</xdr:col>
      <xdr:colOff>381000</xdr:colOff>
      <xdr:row>41</xdr:row>
      <xdr:rowOff>16329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133350</xdr:colOff>
      <xdr:row>20</xdr:row>
      <xdr:rowOff>104775</xdr:rowOff>
    </xdr:from>
    <xdr:to>
      <xdr:col>24</xdr:col>
      <xdr:colOff>133350</xdr:colOff>
      <xdr:row>30</xdr:row>
      <xdr:rowOff>95250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63</xdr:row>
      <xdr:rowOff>19050</xdr:rowOff>
    </xdr:from>
    <xdr:to>
      <xdr:col>0</xdr:col>
      <xdr:colOff>257175</xdr:colOff>
      <xdr:row>64</xdr:row>
      <xdr:rowOff>38100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268075"/>
          <a:ext cx="1524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424543</xdr:colOff>
      <xdr:row>57</xdr:row>
      <xdr:rowOff>20411</xdr:rowOff>
    </xdr:from>
    <xdr:to>
      <xdr:col>19</xdr:col>
      <xdr:colOff>186418</xdr:colOff>
      <xdr:row>60</xdr:row>
      <xdr:rowOff>96611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1572" y="10917011"/>
          <a:ext cx="981075" cy="631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600075</xdr:colOff>
      <xdr:row>45</xdr:row>
      <xdr:rowOff>180975</xdr:rowOff>
    </xdr:from>
    <xdr:to>
      <xdr:col>21</xdr:col>
      <xdr:colOff>104775</xdr:colOff>
      <xdr:row>48</xdr:row>
      <xdr:rowOff>133350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7800975"/>
          <a:ext cx="32385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52</xdr:row>
      <xdr:rowOff>104775</xdr:rowOff>
    </xdr:from>
    <xdr:to>
      <xdr:col>2</xdr:col>
      <xdr:colOff>266700</xdr:colOff>
      <xdr:row>55</xdr:row>
      <xdr:rowOff>47625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248775"/>
          <a:ext cx="14287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55</xdr:row>
      <xdr:rowOff>104775</xdr:rowOff>
    </xdr:from>
    <xdr:to>
      <xdr:col>2</xdr:col>
      <xdr:colOff>352425</xdr:colOff>
      <xdr:row>58</xdr:row>
      <xdr:rowOff>57150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829800"/>
          <a:ext cx="15144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58</xdr:row>
      <xdr:rowOff>95250</xdr:rowOff>
    </xdr:from>
    <xdr:to>
      <xdr:col>2</xdr:col>
      <xdr:colOff>228600</xdr:colOff>
      <xdr:row>61</xdr:row>
      <xdr:rowOff>9525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391775"/>
          <a:ext cx="13906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210021</xdr:colOff>
      <xdr:row>57</xdr:row>
      <xdr:rowOff>141514</xdr:rowOff>
    </xdr:from>
    <xdr:to>
      <xdr:col>10</xdr:col>
      <xdr:colOff>282439</xdr:colOff>
      <xdr:row>86</xdr:row>
      <xdr:rowOff>53534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26107" y="11038114"/>
          <a:ext cx="5797831" cy="5278677"/>
        </a:xfrm>
        <a:prstGeom prst="rect">
          <a:avLst/>
        </a:prstGeom>
      </xdr:spPr>
    </xdr:pic>
    <xdr:clientData/>
  </xdr:twoCellAnchor>
  <xdr:twoCellAnchor editAs="oneCell">
    <xdr:from>
      <xdr:col>12</xdr:col>
      <xdr:colOff>485775</xdr:colOff>
      <xdr:row>65</xdr:row>
      <xdr:rowOff>102863</xdr:rowOff>
    </xdr:from>
    <xdr:to>
      <xdr:col>23</xdr:col>
      <xdr:colOff>198981</xdr:colOff>
      <xdr:row>88</xdr:row>
      <xdr:rowOff>46921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239375" y="12761588"/>
          <a:ext cx="6418806" cy="4325558"/>
        </a:xfrm>
        <a:prstGeom prst="rect">
          <a:avLst/>
        </a:prstGeom>
      </xdr:spPr>
    </xdr:pic>
    <xdr:clientData/>
  </xdr:twoCellAnchor>
  <xdr:twoCellAnchor>
    <xdr:from>
      <xdr:col>4</xdr:col>
      <xdr:colOff>53340</xdr:colOff>
      <xdr:row>27</xdr:row>
      <xdr:rowOff>15240</xdr:rowOff>
    </xdr:from>
    <xdr:to>
      <xdr:col>15</xdr:col>
      <xdr:colOff>511629</xdr:colOff>
      <xdr:row>50</xdr:row>
      <xdr:rowOff>108857</xdr:rowOff>
    </xdr:to>
    <xdr:cxnSp macro="">
      <xdr:nvCxnSpPr>
        <xdr:cNvPr id="15" name="Rovná spojovacia šípka 14">
          <a:extLst>
            <a:ext uri="{FF2B5EF4-FFF2-40B4-BE49-F238E27FC236}">
              <a16:creationId xmlns:a16="http://schemas.microsoft.com/office/drawing/2014/main" id="{8BBDE111-47AE-CA1D-A63B-E260DAF8ADC9}"/>
            </a:ext>
          </a:extLst>
        </xdr:cNvPr>
        <xdr:cNvCxnSpPr/>
      </xdr:nvCxnSpPr>
      <xdr:spPr>
        <a:xfrm>
          <a:off x="3569426" y="5044440"/>
          <a:ext cx="8774974" cy="46547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5"/>
  <sheetViews>
    <sheetView tabSelected="1" zoomScale="55" zoomScaleNormal="55" workbookViewId="0">
      <selection activeCell="R2" sqref="R2"/>
    </sheetView>
  </sheetViews>
  <sheetFormatPr defaultRowHeight="14.4" x14ac:dyDescent="0.3"/>
  <cols>
    <col min="1" max="1" width="14.109375" customWidth="1"/>
    <col min="2" max="2" width="13.6640625" customWidth="1"/>
    <col min="3" max="3" width="14.5546875" customWidth="1"/>
    <col min="5" max="5" width="12.77734375" customWidth="1"/>
    <col min="6" max="6" width="12.88671875" customWidth="1"/>
    <col min="8" max="8" width="19" customWidth="1"/>
    <col min="10" max="10" width="20.88671875" customWidth="1"/>
  </cols>
  <sheetData>
    <row r="1" spans="1:11" x14ac:dyDescent="0.3">
      <c r="A1" t="s">
        <v>29</v>
      </c>
      <c r="K1" t="s">
        <v>52</v>
      </c>
    </row>
    <row r="2" spans="1:11" x14ac:dyDescent="0.3">
      <c r="B2" t="s">
        <v>30</v>
      </c>
    </row>
    <row r="4" spans="1:11" x14ac:dyDescent="0.3">
      <c r="B4" s="1" t="s">
        <v>27</v>
      </c>
      <c r="C4" s="1" t="s">
        <v>31</v>
      </c>
    </row>
    <row r="5" spans="1:11" x14ac:dyDescent="0.3">
      <c r="B5" s="1" t="s">
        <v>28</v>
      </c>
      <c r="C5" s="1" t="s">
        <v>32</v>
      </c>
    </row>
    <row r="7" spans="1:11" x14ac:dyDescent="0.3">
      <c r="B7" s="1">
        <v>1</v>
      </c>
      <c r="C7" s="1">
        <v>35</v>
      </c>
      <c r="D7">
        <f>(C7-$C$13)^2</f>
        <v>1708.4444444444441</v>
      </c>
    </row>
    <row r="8" spans="1:11" x14ac:dyDescent="0.3">
      <c r="B8" s="1">
        <v>1</v>
      </c>
      <c r="C8" s="1">
        <v>12</v>
      </c>
      <c r="D8">
        <f t="shared" ref="D8:D12" si="0">(C8-$C$13)^2</f>
        <v>4138.7777777777774</v>
      </c>
    </row>
    <row r="9" spans="1:11" x14ac:dyDescent="0.3">
      <c r="B9" s="1">
        <v>3</v>
      </c>
      <c r="C9" s="1">
        <v>81</v>
      </c>
      <c r="D9">
        <f t="shared" si="0"/>
        <v>21.777777777777821</v>
      </c>
    </row>
    <row r="10" spans="1:11" x14ac:dyDescent="0.3">
      <c r="B10" s="1">
        <v>3</v>
      </c>
      <c r="C10" s="1">
        <v>105</v>
      </c>
      <c r="D10">
        <f t="shared" si="0"/>
        <v>821.77777777777806</v>
      </c>
    </row>
    <row r="11" spans="1:11" x14ac:dyDescent="0.3">
      <c r="B11" s="1">
        <v>5</v>
      </c>
      <c r="C11" s="1">
        <v>100</v>
      </c>
      <c r="D11">
        <f t="shared" si="0"/>
        <v>560.11111111111131</v>
      </c>
    </row>
    <row r="12" spans="1:11" x14ac:dyDescent="0.3">
      <c r="B12" s="1">
        <v>6</v>
      </c>
      <c r="C12" s="1">
        <v>125</v>
      </c>
      <c r="D12">
        <f t="shared" si="0"/>
        <v>2368.4444444444448</v>
      </c>
      <c r="E12" s="13">
        <f>PEARSON(B7:B12,C7:C12)</f>
        <v>0.90395240285938072</v>
      </c>
    </row>
    <row r="13" spans="1:11" x14ac:dyDescent="0.3">
      <c r="C13" s="15">
        <f>AVERAGE(C7:C12)</f>
        <v>76.333333333333329</v>
      </c>
      <c r="D13" s="7">
        <f>SUM(D7:D12)</f>
        <v>9619.3333333333339</v>
      </c>
    </row>
    <row r="14" spans="1:11" x14ac:dyDescent="0.3">
      <c r="D14" s="7">
        <f>DEVSQ(C7:C12)</f>
        <v>9619.3333333333339</v>
      </c>
    </row>
    <row r="15" spans="1:11" x14ac:dyDescent="0.3">
      <c r="A15" t="s">
        <v>0</v>
      </c>
    </row>
    <row r="16" spans="1:11" ht="15" thickBot="1" x14ac:dyDescent="0.35"/>
    <row r="17" spans="1:33" x14ac:dyDescent="0.3">
      <c r="A17" s="4" t="s">
        <v>1</v>
      </c>
      <c r="B17" s="4"/>
    </row>
    <row r="18" spans="1:33" x14ac:dyDescent="0.3">
      <c r="A18" t="s">
        <v>2</v>
      </c>
      <c r="B18" s="13">
        <v>0.90395240285938094</v>
      </c>
    </row>
    <row r="19" spans="1:33" x14ac:dyDescent="0.3">
      <c r="A19" t="s">
        <v>3</v>
      </c>
      <c r="B19" s="10">
        <v>0.81712994663524896</v>
      </c>
      <c r="C19">
        <f>1-B19</f>
        <v>0.18287005336475104</v>
      </c>
      <c r="D19" t="s">
        <v>59</v>
      </c>
    </row>
    <row r="20" spans="1:33" x14ac:dyDescent="0.3">
      <c r="A20" t="s">
        <v>4</v>
      </c>
      <c r="B20">
        <v>0.77141243329406062</v>
      </c>
      <c r="C20" s="10">
        <f>C26/C28</f>
        <v>0.81712994663524852</v>
      </c>
      <c r="D20" t="s">
        <v>60</v>
      </c>
    </row>
    <row r="21" spans="1:33" x14ac:dyDescent="0.3">
      <c r="A21" t="s">
        <v>5</v>
      </c>
      <c r="B21">
        <v>20.970741522416418</v>
      </c>
    </row>
    <row r="22" spans="1:33" ht="15" thickBot="1" x14ac:dyDescent="0.35">
      <c r="A22" s="2" t="s">
        <v>6</v>
      </c>
      <c r="B22" s="2">
        <v>6</v>
      </c>
      <c r="AA22" t="s">
        <v>78</v>
      </c>
    </row>
    <row r="23" spans="1:33" x14ac:dyDescent="0.3">
      <c r="AA23" t="s">
        <v>71</v>
      </c>
    </row>
    <row r="24" spans="1:33" ht="15" thickBot="1" x14ac:dyDescent="0.35">
      <c r="A24" t="s">
        <v>7</v>
      </c>
      <c r="AA24" t="s">
        <v>72</v>
      </c>
      <c r="AG24" s="33" t="s">
        <v>68</v>
      </c>
    </row>
    <row r="25" spans="1:33" x14ac:dyDescent="0.3">
      <c r="A25" s="3"/>
      <c r="B25" s="3" t="s">
        <v>11</v>
      </c>
      <c r="C25" s="3" t="s">
        <v>12</v>
      </c>
      <c r="D25" s="3" t="s">
        <v>13</v>
      </c>
      <c r="E25" s="3" t="s">
        <v>14</v>
      </c>
      <c r="F25" s="3" t="s">
        <v>53</v>
      </c>
      <c r="G25" s="6" t="s">
        <v>62</v>
      </c>
    </row>
    <row r="26" spans="1:33" x14ac:dyDescent="0.3">
      <c r="A26" t="s">
        <v>8</v>
      </c>
      <c r="B26">
        <v>1</v>
      </c>
      <c r="C26" s="17">
        <v>7860.2453333333342</v>
      </c>
      <c r="D26">
        <v>7860.2453333333342</v>
      </c>
      <c r="E26" s="34">
        <v>17.873455639134217</v>
      </c>
      <c r="F26" s="35">
        <v>1.3394685065573916E-2</v>
      </c>
      <c r="G26">
        <f>_xlfn.F.INV(0.95,B26,B27)</f>
        <v>7.7086474221767833</v>
      </c>
      <c r="H26">
        <f>C26/B26</f>
        <v>7860.2453333333342</v>
      </c>
      <c r="I26" s="34">
        <f>D26/D27</f>
        <v>17.873455639134217</v>
      </c>
      <c r="J26" s="35">
        <f>1-_xlfn.F.DIST(E26,B26,B27,1)</f>
        <v>1.3394685065573952E-2</v>
      </c>
      <c r="AA26" t="s">
        <v>41</v>
      </c>
      <c r="AC26" t="s">
        <v>73</v>
      </c>
    </row>
    <row r="27" spans="1:33" x14ac:dyDescent="0.3">
      <c r="A27" t="s">
        <v>9</v>
      </c>
      <c r="B27">
        <v>4</v>
      </c>
      <c r="C27" s="10">
        <v>1759.0880000000002</v>
      </c>
      <c r="D27">
        <v>439.77200000000005</v>
      </c>
      <c r="H27">
        <f>C27/B27</f>
        <v>439.77200000000005</v>
      </c>
    </row>
    <row r="28" spans="1:33" ht="15" thickBot="1" x14ac:dyDescent="0.35">
      <c r="A28" s="2" t="s">
        <v>10</v>
      </c>
      <c r="B28" s="2">
        <v>5</v>
      </c>
      <c r="C28" s="16">
        <v>9619.3333333333339</v>
      </c>
      <c r="D28" s="2"/>
      <c r="E28" s="2"/>
      <c r="F28" s="2"/>
      <c r="AA28" s="20" t="s">
        <v>74</v>
      </c>
      <c r="AB28" s="34">
        <f>I26</f>
        <v>17.873455639134217</v>
      </c>
    </row>
    <row r="29" spans="1:33" ht="15" thickBot="1" x14ac:dyDescent="0.35">
      <c r="AA29" s="20" t="s">
        <v>75</v>
      </c>
      <c r="AB29">
        <f>G26</f>
        <v>7.7086474221767833</v>
      </c>
    </row>
    <row r="30" spans="1:33" x14ac:dyDescent="0.3">
      <c r="A30" s="3"/>
      <c r="B30" s="3" t="s">
        <v>54</v>
      </c>
      <c r="C30" s="3" t="s">
        <v>5</v>
      </c>
      <c r="D30" s="3" t="s">
        <v>15</v>
      </c>
      <c r="E30" s="3" t="s">
        <v>16</v>
      </c>
      <c r="F30" s="3" t="s">
        <v>17</v>
      </c>
      <c r="G30" s="3" t="s">
        <v>18</v>
      </c>
      <c r="H30" s="3" t="s">
        <v>19</v>
      </c>
      <c r="I30" s="3" t="s">
        <v>20</v>
      </c>
      <c r="AA30" s="21" t="s">
        <v>87</v>
      </c>
    </row>
    <row r="31" spans="1:33" x14ac:dyDescent="0.3">
      <c r="A31" t="s">
        <v>25</v>
      </c>
      <c r="B31" s="13">
        <v>14.823999999999998</v>
      </c>
      <c r="C31">
        <v>16.881121289772196</v>
      </c>
      <c r="D31">
        <v>0.87814071977442931</v>
      </c>
      <c r="E31">
        <v>0.42945052299970965</v>
      </c>
      <c r="F31">
        <v>-32.045506575238278</v>
      </c>
      <c r="G31">
        <v>61.693506575238274</v>
      </c>
      <c r="H31">
        <v>-32.045506575238278</v>
      </c>
      <c r="I31">
        <v>61.693506575238274</v>
      </c>
      <c r="AA31" t="s">
        <v>88</v>
      </c>
    </row>
    <row r="32" spans="1:33" ht="15" thickBot="1" x14ac:dyDescent="0.35">
      <c r="A32" s="2" t="s">
        <v>26</v>
      </c>
      <c r="B32" s="14">
        <v>19.423999999999999</v>
      </c>
      <c r="C32" s="2">
        <v>4.5944592717750803</v>
      </c>
      <c r="D32" s="22">
        <v>4.2277009874320841</v>
      </c>
      <c r="E32" s="24">
        <v>1.3394685065573916E-2</v>
      </c>
      <c r="F32" s="26">
        <v>6.6677360438494588</v>
      </c>
      <c r="G32" s="26">
        <v>32.18026395615054</v>
      </c>
      <c r="H32" s="2">
        <v>6.6677360438494588</v>
      </c>
      <c r="I32" s="2">
        <v>32.18026395615054</v>
      </c>
      <c r="AA32" s="20" t="s">
        <v>76</v>
      </c>
      <c r="AB32" s="35">
        <f>J26</f>
        <v>1.3394685065573952E-2</v>
      </c>
    </row>
    <row r="33" spans="1:31" ht="18.600000000000001" x14ac:dyDescent="0.35">
      <c r="B33" s="20" t="s">
        <v>66</v>
      </c>
      <c r="C33" s="21">
        <f>_xlfn.T.INV(0.025,4)</f>
        <v>-2.7764451051977934</v>
      </c>
      <c r="D33" s="23">
        <f>B32/C32</f>
        <v>4.2277009874320841</v>
      </c>
      <c r="E33" s="25">
        <f>2*(1-_xlfn.T.DIST(D32,4,1))</f>
        <v>1.3394685065573952E-2</v>
      </c>
      <c r="F33" s="27">
        <f>B32-C32*C34</f>
        <v>6.6677360438494606</v>
      </c>
      <c r="G33" s="27">
        <f>B32+C32*C34</f>
        <v>32.18026395615054</v>
      </c>
      <c r="AA33" s="21" t="s">
        <v>77</v>
      </c>
      <c r="AE33" t="s">
        <v>92</v>
      </c>
    </row>
    <row r="34" spans="1:31" ht="16.8" x14ac:dyDescent="0.35">
      <c r="B34" s="20" t="s">
        <v>67</v>
      </c>
      <c r="C34" s="21">
        <f>_xlfn.T.INV(0.975,4)</f>
        <v>2.776445105197793</v>
      </c>
    </row>
    <row r="35" spans="1:31" x14ac:dyDescent="0.3">
      <c r="AA35" t="s">
        <v>79</v>
      </c>
    </row>
    <row r="36" spans="1:31" x14ac:dyDescent="0.3">
      <c r="A36" t="s">
        <v>21</v>
      </c>
      <c r="F36" t="s">
        <v>56</v>
      </c>
      <c r="AA36" t="s">
        <v>80</v>
      </c>
      <c r="AD36" s="33" t="s">
        <v>68</v>
      </c>
    </row>
    <row r="37" spans="1:31" ht="15" thickBot="1" x14ac:dyDescent="0.35"/>
    <row r="38" spans="1:31" x14ac:dyDescent="0.3">
      <c r="A38" s="3" t="s">
        <v>22</v>
      </c>
      <c r="B38" s="3" t="s">
        <v>23</v>
      </c>
      <c r="C38" s="3" t="s">
        <v>24</v>
      </c>
      <c r="D38" s="3" t="s">
        <v>55</v>
      </c>
      <c r="F38" s="3" t="s">
        <v>57</v>
      </c>
      <c r="G38" s="3" t="s">
        <v>58</v>
      </c>
      <c r="I38" s="3" t="s">
        <v>23</v>
      </c>
      <c r="J38" s="6" t="s">
        <v>61</v>
      </c>
      <c r="K38" s="3" t="s">
        <v>24</v>
      </c>
      <c r="AA38" t="s">
        <v>41</v>
      </c>
      <c r="AC38" t="s">
        <v>82</v>
      </c>
    </row>
    <row r="39" spans="1:31" x14ac:dyDescent="0.3">
      <c r="A39">
        <v>1</v>
      </c>
      <c r="B39">
        <v>34.247999999999998</v>
      </c>
      <c r="C39">
        <v>0.75200000000000244</v>
      </c>
      <c r="D39">
        <v>4.0092123525589309E-2</v>
      </c>
      <c r="F39">
        <v>8.3333333333333339</v>
      </c>
      <c r="G39">
        <v>12</v>
      </c>
      <c r="I39">
        <f>$B$31+$B$32*B7</f>
        <v>34.247999999999998</v>
      </c>
      <c r="J39">
        <f>(I39-$C$13)^2</f>
        <v>1771.1752817777776</v>
      </c>
      <c r="K39">
        <f>C7-B39</f>
        <v>0.75200000000000244</v>
      </c>
      <c r="AA39" s="20" t="s">
        <v>81</v>
      </c>
      <c r="AB39" s="23">
        <f>D32</f>
        <v>4.2277009874320841</v>
      </c>
    </row>
    <row r="40" spans="1:31" x14ac:dyDescent="0.3">
      <c r="A40">
        <v>2</v>
      </c>
      <c r="B40">
        <v>34.247999999999998</v>
      </c>
      <c r="C40">
        <v>-22.247999999999998</v>
      </c>
      <c r="D40">
        <v>-1.1861297396240797</v>
      </c>
      <c r="F40">
        <v>25</v>
      </c>
      <c r="G40">
        <v>35</v>
      </c>
      <c r="I40">
        <f>$B$31+$B$32*B8</f>
        <v>34.247999999999998</v>
      </c>
      <c r="J40">
        <f t="shared" ref="J40:J44" si="1">(I40-$C$13)^2</f>
        <v>1771.1752817777776</v>
      </c>
      <c r="K40">
        <f>C8-B40</f>
        <v>-22.247999999999998</v>
      </c>
      <c r="AA40" s="20" t="s">
        <v>83</v>
      </c>
      <c r="AB40">
        <f>C33</f>
        <v>-2.7764451051977934</v>
      </c>
    </row>
    <row r="41" spans="1:31" x14ac:dyDescent="0.3">
      <c r="A41">
        <v>3</v>
      </c>
      <c r="B41">
        <v>73.096000000000004</v>
      </c>
      <c r="C41">
        <v>7.9039999999999964</v>
      </c>
      <c r="D41">
        <v>0.42139380897108608</v>
      </c>
      <c r="F41">
        <v>41.666666666666671</v>
      </c>
      <c r="G41">
        <v>81</v>
      </c>
      <c r="I41">
        <f>$B$31+$B$32*B9</f>
        <v>73.096000000000004</v>
      </c>
      <c r="J41">
        <f t="shared" si="1"/>
        <v>10.480327111111057</v>
      </c>
      <c r="K41">
        <f>C9-B41</f>
        <v>7.9039999999999964</v>
      </c>
      <c r="AA41" s="20" t="s">
        <v>84</v>
      </c>
      <c r="AB41">
        <f>C34</f>
        <v>2.776445105197793</v>
      </c>
    </row>
    <row r="42" spans="1:31" ht="18.600000000000001" x14ac:dyDescent="0.35">
      <c r="A42">
        <v>4</v>
      </c>
      <c r="B42">
        <v>73.096000000000004</v>
      </c>
      <c r="C42">
        <v>31.903999999999996</v>
      </c>
      <c r="D42">
        <v>1.7009296661707407</v>
      </c>
      <c r="F42">
        <v>58.333333333333336</v>
      </c>
      <c r="G42">
        <v>100</v>
      </c>
      <c r="I42">
        <f>$B$31+$B$32*B10</f>
        <v>73.096000000000004</v>
      </c>
      <c r="J42">
        <f t="shared" si="1"/>
        <v>10.480327111111057</v>
      </c>
      <c r="K42">
        <f>C10-B42</f>
        <v>31.903999999999996</v>
      </c>
      <c r="AA42" s="21" t="s">
        <v>85</v>
      </c>
    </row>
    <row r="43" spans="1:31" x14ac:dyDescent="0.3">
      <c r="A43">
        <v>5</v>
      </c>
      <c r="B43">
        <v>111.944</v>
      </c>
      <c r="C43">
        <v>-11.944000000000003</v>
      </c>
      <c r="D43">
        <v>-0.63678234493302821</v>
      </c>
      <c r="F43">
        <v>75</v>
      </c>
      <c r="G43">
        <v>105</v>
      </c>
      <c r="I43">
        <f>$B$31+$B$32*B11</f>
        <v>111.944</v>
      </c>
      <c r="J43">
        <f t="shared" si="1"/>
        <v>1268.1195804444449</v>
      </c>
      <c r="K43">
        <f>C11-B43</f>
        <v>-11.944000000000003</v>
      </c>
      <c r="AA43" t="s">
        <v>86</v>
      </c>
    </row>
    <row r="44" spans="1:31" ht="15" thickBot="1" x14ac:dyDescent="0.35">
      <c r="A44" s="2">
        <v>6</v>
      </c>
      <c r="B44" s="2">
        <v>131.36799999999999</v>
      </c>
      <c r="C44" s="2">
        <v>-6.367999999999995</v>
      </c>
      <c r="D44" s="2">
        <v>-0.3395035141103081</v>
      </c>
      <c r="F44" s="2">
        <v>91.666666666666671</v>
      </c>
      <c r="G44" s="2">
        <v>125</v>
      </c>
      <c r="I44">
        <f>$B$31+$B$32*B12</f>
        <v>131.36799999999999</v>
      </c>
      <c r="J44">
        <f t="shared" si="1"/>
        <v>3028.8145351111111</v>
      </c>
      <c r="K44">
        <f>C12-B44</f>
        <v>-6.367999999999995</v>
      </c>
      <c r="AA44" s="20" t="s">
        <v>76</v>
      </c>
      <c r="AB44" s="25">
        <f>E32</f>
        <v>1.3394685065573916E-2</v>
      </c>
    </row>
    <row r="45" spans="1:31" ht="18.600000000000001" x14ac:dyDescent="0.35">
      <c r="J45" s="17">
        <f>SUM(J39:J44)</f>
        <v>7860.2453333333324</v>
      </c>
      <c r="K45" s="18">
        <f>SUMSQ(K39:K44)</f>
        <v>1759.0879999999997</v>
      </c>
      <c r="AA45" s="21" t="s">
        <v>77</v>
      </c>
    </row>
    <row r="46" spans="1:31" x14ac:dyDescent="0.3">
      <c r="AA46" t="s">
        <v>89</v>
      </c>
      <c r="AC46" s="36">
        <f>F32</f>
        <v>6.6677360438494588</v>
      </c>
      <c r="AD46" s="36">
        <f>G32</f>
        <v>32.18026395615054</v>
      </c>
    </row>
    <row r="47" spans="1:31" x14ac:dyDescent="0.3">
      <c r="A47" s="7" t="s">
        <v>69</v>
      </c>
      <c r="AA47" t="s">
        <v>90</v>
      </c>
    </row>
    <row r="48" spans="1:31" x14ac:dyDescent="0.3">
      <c r="A48" s="15" t="s">
        <v>63</v>
      </c>
      <c r="AA48" t="s">
        <v>91</v>
      </c>
    </row>
    <row r="49" spans="1:23" ht="28.8" x14ac:dyDescent="0.3">
      <c r="E49" s="8" t="s">
        <v>33</v>
      </c>
      <c r="F49" s="1" t="s">
        <v>34</v>
      </c>
      <c r="G49" s="1" t="s">
        <v>35</v>
      </c>
      <c r="H49" t="s">
        <v>36</v>
      </c>
      <c r="I49" s="1" t="s">
        <v>37</v>
      </c>
      <c r="J49" s="1" t="s">
        <v>64</v>
      </c>
      <c r="R49" t="s">
        <v>11</v>
      </c>
      <c r="S49" t="s">
        <v>12</v>
      </c>
      <c r="T49" t="s">
        <v>13</v>
      </c>
      <c r="U49" t="s">
        <v>14</v>
      </c>
      <c r="V49" t="s">
        <v>38</v>
      </c>
      <c r="W49" t="s">
        <v>70</v>
      </c>
    </row>
    <row r="50" spans="1:23" x14ac:dyDescent="0.3">
      <c r="A50" t="s">
        <v>48</v>
      </c>
      <c r="E50" s="1">
        <v>1</v>
      </c>
      <c r="F50" s="1">
        <v>35</v>
      </c>
      <c r="G50" s="11">
        <f>AVERAGE(F50:F51)</f>
        <v>23.5</v>
      </c>
      <c r="H50" s="11">
        <f>(F50-$G$50)^2</f>
        <v>132.25</v>
      </c>
      <c r="I50" s="11">
        <v>1</v>
      </c>
      <c r="J50">
        <f>($G$50-B39)^2</f>
        <v>115.51950399999994</v>
      </c>
      <c r="Q50" t="s">
        <v>8</v>
      </c>
      <c r="R50">
        <v>1</v>
      </c>
      <c r="S50" s="17">
        <v>7860.2453333333342</v>
      </c>
      <c r="T50">
        <v>7860.2453333333342</v>
      </c>
      <c r="U50">
        <v>17.873455639134217</v>
      </c>
      <c r="W50">
        <v>1.3394685065573916E-2</v>
      </c>
    </row>
    <row r="51" spans="1:23" x14ac:dyDescent="0.3">
      <c r="A51" t="s">
        <v>49</v>
      </c>
      <c r="E51" s="1">
        <v>1</v>
      </c>
      <c r="F51" s="1">
        <v>12</v>
      </c>
      <c r="G51" s="5"/>
      <c r="H51" s="28">
        <f>(F51-$G$50)^2</f>
        <v>132.25</v>
      </c>
      <c r="I51" s="5"/>
      <c r="J51">
        <f t="shared" ref="J51" si="2">($G$50-B40)^2</f>
        <v>115.51950399999994</v>
      </c>
      <c r="Q51" s="13" t="s">
        <v>9</v>
      </c>
      <c r="R51" s="13">
        <v>4</v>
      </c>
      <c r="S51" s="13">
        <v>1759.088</v>
      </c>
      <c r="T51" s="13">
        <v>439.77200000000005</v>
      </c>
    </row>
    <row r="52" spans="1:23" x14ac:dyDescent="0.3">
      <c r="A52" t="s">
        <v>39</v>
      </c>
      <c r="E52" s="1">
        <v>3</v>
      </c>
      <c r="F52" s="1">
        <v>81</v>
      </c>
      <c r="G52" s="5">
        <f>AVERAGE(F52:F53)</f>
        <v>93</v>
      </c>
      <c r="H52" s="28">
        <f>(F52-$G$52)^2</f>
        <v>144</v>
      </c>
      <c r="I52" s="5">
        <v>1</v>
      </c>
      <c r="J52">
        <f>($G$52-B41)^2</f>
        <v>396.16921599999984</v>
      </c>
      <c r="Q52" s="19" t="s">
        <v>50</v>
      </c>
      <c r="R52" s="19">
        <f>R51-R53</f>
        <v>2</v>
      </c>
      <c r="S52" s="13">
        <f>S51-S53</f>
        <v>1206.588</v>
      </c>
      <c r="T52" s="13">
        <f>S52/R52</f>
        <v>603.29399999999998</v>
      </c>
      <c r="U52" s="13">
        <f>T52/T53</f>
        <v>2.1838696832579183</v>
      </c>
      <c r="V52" s="13">
        <f>_xlfn.F.INV(0.95,R52,R53)</f>
        <v>18.999999999999979</v>
      </c>
      <c r="W52">
        <f>1-_xlfn.F.DIST(U52,R52,R53,1)</f>
        <v>0.31408320675259005</v>
      </c>
    </row>
    <row r="53" spans="1:23" x14ac:dyDescent="0.3">
      <c r="E53" s="1">
        <v>3</v>
      </c>
      <c r="F53" s="1">
        <v>105</v>
      </c>
      <c r="G53" s="5"/>
      <c r="H53" s="28">
        <f>(F53-$G$52)^2</f>
        <v>144</v>
      </c>
      <c r="I53" s="5"/>
      <c r="J53">
        <f>($G$52-B42)^2</f>
        <v>396.16921599999984</v>
      </c>
      <c r="Q53" s="19" t="s">
        <v>51</v>
      </c>
      <c r="R53" s="19">
        <f>I56</f>
        <v>2</v>
      </c>
      <c r="S53" s="13">
        <f>H56</f>
        <v>552.5</v>
      </c>
      <c r="T53" s="13">
        <f>S53/R53</f>
        <v>276.25</v>
      </c>
      <c r="U53" s="13"/>
      <c r="V53" s="13"/>
    </row>
    <row r="54" spans="1:23" ht="15" thickBot="1" x14ac:dyDescent="0.35">
      <c r="E54" s="1">
        <v>5</v>
      </c>
      <c r="F54" s="1">
        <v>100</v>
      </c>
      <c r="G54" s="5">
        <f>F54</f>
        <v>100</v>
      </c>
      <c r="H54" s="28">
        <f>(F54-$G$54)^2</f>
        <v>0</v>
      </c>
      <c r="I54" s="5"/>
      <c r="J54">
        <f>($G$54-B43)^2</f>
        <v>142.65913600000007</v>
      </c>
      <c r="Q54" s="2" t="s">
        <v>10</v>
      </c>
      <c r="S54">
        <f>G40</f>
        <v>35</v>
      </c>
    </row>
    <row r="55" spans="1:23" x14ac:dyDescent="0.3">
      <c r="E55" s="1">
        <v>6</v>
      </c>
      <c r="F55" s="1">
        <v>125</v>
      </c>
      <c r="G55" s="5">
        <f>F55</f>
        <v>125</v>
      </c>
      <c r="H55" s="29">
        <f>(F55-$G$55)^2</f>
        <v>0</v>
      </c>
      <c r="I55" s="5"/>
      <c r="J55">
        <f>($G$55-B44)^2</f>
        <v>40.551423999999933</v>
      </c>
    </row>
    <row r="56" spans="1:23" x14ac:dyDescent="0.3">
      <c r="E56" s="9" t="s">
        <v>40</v>
      </c>
      <c r="F56" s="9"/>
      <c r="G56" s="9"/>
      <c r="H56" s="31">
        <f>SUM(H50:H55)</f>
        <v>552.5</v>
      </c>
      <c r="I56" s="32">
        <f>SUM(I50:I55)</f>
        <v>2</v>
      </c>
      <c r="J56" s="30">
        <f>SUM(J50:J55)</f>
        <v>1206.5879999999995</v>
      </c>
      <c r="Q56" t="s">
        <v>47</v>
      </c>
    </row>
    <row r="57" spans="1:23" x14ac:dyDescent="0.3">
      <c r="Q57" t="s">
        <v>45</v>
      </c>
      <c r="U57" s="33" t="s">
        <v>68</v>
      </c>
    </row>
    <row r="58" spans="1:23" x14ac:dyDescent="0.3">
      <c r="V58" s="12" t="s">
        <v>44</v>
      </c>
    </row>
    <row r="59" spans="1:23" x14ac:dyDescent="0.3">
      <c r="Q59" t="s">
        <v>41</v>
      </c>
    </row>
    <row r="62" spans="1:23" x14ac:dyDescent="0.3">
      <c r="Q62" t="s">
        <v>65</v>
      </c>
    </row>
    <row r="64" spans="1:23" x14ac:dyDescent="0.3">
      <c r="A64" t="s">
        <v>42</v>
      </c>
      <c r="Q64" t="s">
        <v>46</v>
      </c>
    </row>
    <row r="65" spans="1:1" x14ac:dyDescent="0.3">
      <c r="A65" t="s">
        <v>43</v>
      </c>
    </row>
  </sheetData>
  <sortState xmlns:xlrd2="http://schemas.microsoft.com/office/spreadsheetml/2017/richdata2" ref="G39:G44">
    <sortCondition ref="G39"/>
  </sortState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Pr.4</vt:lpstr>
    </vt:vector>
  </TitlesOfParts>
  <Company>uiam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Tothova</dc:creator>
  <cp:lastModifiedBy>Janette Kotianová</cp:lastModifiedBy>
  <dcterms:created xsi:type="dcterms:W3CDTF">2015-11-05T06:02:30Z</dcterms:created>
  <dcterms:modified xsi:type="dcterms:W3CDTF">2025-11-17T09:34:24Z</dcterms:modified>
</cp:coreProperties>
</file>