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ink/ink16.xml" ContentType="application/inkml+xml"/>
  <Override PartName="/xl/ink/ink17.xml" ContentType="application/inkml+xml"/>
  <Override PartName="/xl/ink/ink18.xml" ContentType="application/inkml+xml"/>
  <Override PartName="/xl/ink/ink19.xml" ContentType="application/inkml+xml"/>
  <Override PartName="/xl/ink/ink20.xml" ContentType="application/inkml+xml"/>
  <Override PartName="/xl/ink/ink21.xml" ContentType="application/inkml+xml"/>
  <Override PartName="/xl/ink/ink22.xml" ContentType="application/inkml+xml"/>
  <Override PartName="/xl/ink/ink23.xml" ContentType="application/inkml+xml"/>
  <Override PartName="/xl/ink/ink24.xml" ContentType="application/inkml+xml"/>
  <Override PartName="/xl/ink/ink25.xml" ContentType="application/inkml+xml"/>
  <Override PartName="/xl/ink/ink26.xml" ContentType="application/inkml+xml"/>
  <Override PartName="/xl/ink/ink27.xml" ContentType="application/inkml+xml"/>
  <Override PartName="/xl/ink/ink28.xml" ContentType="application/inkml+xml"/>
  <Override PartName="/xl/ink/ink29.xml" ContentType="application/inkml+xml"/>
  <Override PartName="/xl/ink/ink30.xml" ContentType="application/inkml+xml"/>
  <Override PartName="/xl/ink/ink31.xml" ContentType="application/inkml+xml"/>
  <Override PartName="/xl/ink/ink32.xml" ContentType="application/inkml+xml"/>
  <Override PartName="/xl/ink/ink33.xml" ContentType="application/inkml+xml"/>
  <Override PartName="/xl/ink/ink34.xml" ContentType="application/inkml+xml"/>
  <Override PartName="/xl/ink/ink35.xml" ContentType="application/inkml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tianova\Desktop\stranka mmpve\"/>
    </mc:Choice>
  </mc:AlternateContent>
  <bookViews>
    <workbookView xWindow="0" yWindow="0" windowWidth="28800" windowHeight="12330"/>
  </bookViews>
  <sheets>
    <sheet name="N(0,1)" sheetId="1" r:id="rId1"/>
    <sheet name="N(mi,sigma^2)" sheetId="2" r:id="rId2"/>
    <sheet name="N_porovnanie" sheetId="3" r:id="rId3"/>
    <sheet name="N_priklady" sheetId="5" r:id="rId4"/>
    <sheet name="R(a,b)" sheetId="11" r:id="rId5"/>
    <sheet name="Exp(lambda)" sheetId="12" r:id="rId6"/>
    <sheet name="chi kv(n)" sheetId="13" r:id="rId7"/>
    <sheet name="t(n)" sheetId="14" r:id="rId8"/>
    <sheet name="F(n1;n2)" sheetId="15" r:id="rId9"/>
    <sheet name="kvantily" sheetId="8" r:id="rId10"/>
  </sheets>
  <externalReferences>
    <externalReference r:id="rId11"/>
  </externalReferences>
  <calcPr calcId="162913"/>
</workbook>
</file>

<file path=xl/calcChain.xml><?xml version="1.0" encoding="utf-8"?>
<calcChain xmlns="http://schemas.openxmlformats.org/spreadsheetml/2006/main">
  <c r="C88" i="5" l="1"/>
  <c r="C87" i="5"/>
  <c r="C86" i="5"/>
  <c r="C125" i="5"/>
  <c r="F125" i="5" s="1"/>
  <c r="C124" i="5"/>
  <c r="C121" i="5"/>
  <c r="C122" i="5"/>
  <c r="C123" i="5"/>
  <c r="G95" i="5"/>
  <c r="G94" i="5"/>
  <c r="G96" i="5" s="1"/>
  <c r="C67" i="5"/>
  <c r="C66" i="5"/>
  <c r="C65" i="5"/>
  <c r="C56" i="5"/>
  <c r="B51" i="5"/>
  <c r="D52" i="5" s="1"/>
  <c r="D42" i="5" l="1"/>
  <c r="E59" i="14"/>
  <c r="D59" i="14"/>
  <c r="E58" i="14"/>
  <c r="D58" i="14"/>
  <c r="E57" i="14"/>
  <c r="D57" i="14"/>
  <c r="E56" i="14"/>
  <c r="D56" i="14"/>
  <c r="E55" i="14"/>
  <c r="D55" i="14"/>
  <c r="E54" i="14"/>
  <c r="D54" i="14"/>
  <c r="E53" i="14"/>
  <c r="D53" i="14"/>
  <c r="E52" i="14"/>
  <c r="D52" i="14"/>
  <c r="E51" i="14"/>
  <c r="D51" i="14"/>
  <c r="E50" i="14"/>
  <c r="D50" i="14"/>
  <c r="E49" i="14"/>
  <c r="D49" i="14"/>
  <c r="E48" i="14"/>
  <c r="D48" i="14"/>
  <c r="E47" i="14"/>
  <c r="D47" i="14"/>
  <c r="E46" i="14"/>
  <c r="D46" i="14"/>
  <c r="E45" i="14"/>
  <c r="D45" i="14"/>
  <c r="E44" i="14"/>
  <c r="D44" i="14"/>
  <c r="E43" i="14"/>
  <c r="D43" i="14"/>
  <c r="E42" i="14"/>
  <c r="D42" i="14"/>
  <c r="E41" i="14"/>
  <c r="D41" i="14"/>
  <c r="E40" i="14"/>
  <c r="D40" i="14"/>
  <c r="E39" i="14"/>
  <c r="D39" i="14"/>
  <c r="E38" i="14"/>
  <c r="D38" i="14"/>
  <c r="E37" i="14"/>
  <c r="D37" i="14"/>
  <c r="E36" i="14"/>
  <c r="D36" i="14"/>
  <c r="E35" i="14"/>
  <c r="D35" i="14"/>
  <c r="E34" i="14"/>
  <c r="D34" i="14"/>
  <c r="E33" i="14"/>
  <c r="D33" i="14"/>
  <c r="E32" i="14"/>
  <c r="D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M19" i="14"/>
  <c r="O17" i="14"/>
  <c r="D14" i="14"/>
  <c r="D13" i="14"/>
  <c r="D10" i="14"/>
  <c r="C48" i="12" l="1"/>
  <c r="C47" i="12"/>
  <c r="C46" i="12"/>
  <c r="C14" i="12" l="1"/>
  <c r="C4" i="12"/>
  <c r="C67" i="15" l="1"/>
  <c r="C66" i="15"/>
  <c r="C65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K12" i="15"/>
  <c r="C22" i="15"/>
  <c r="C21" i="15"/>
  <c r="C20" i="15"/>
  <c r="C19" i="15"/>
  <c r="C18" i="15"/>
  <c r="C17" i="15"/>
  <c r="B16" i="8"/>
  <c r="B15" i="8"/>
  <c r="B14" i="8"/>
  <c r="B13" i="8"/>
  <c r="B12" i="8"/>
  <c r="D40" i="13"/>
  <c r="C40" i="13"/>
  <c r="D39" i="13"/>
  <c r="C39" i="13"/>
  <c r="D38" i="13"/>
  <c r="C38" i="13"/>
  <c r="D37" i="13"/>
  <c r="C37" i="13"/>
  <c r="D36" i="13"/>
  <c r="C36" i="13"/>
  <c r="D35" i="13"/>
  <c r="C35" i="13"/>
  <c r="D34" i="13"/>
  <c r="C34" i="13"/>
  <c r="D33" i="13"/>
  <c r="C33" i="13"/>
  <c r="D32" i="13"/>
  <c r="C32" i="13"/>
  <c r="D31" i="13"/>
  <c r="C31" i="13"/>
  <c r="D30" i="13"/>
  <c r="C30" i="13"/>
  <c r="D29" i="13"/>
  <c r="C29" i="13"/>
  <c r="D28" i="13"/>
  <c r="C28" i="13"/>
  <c r="D27" i="13"/>
  <c r="C27" i="13"/>
  <c r="D26" i="13"/>
  <c r="C26" i="13"/>
  <c r="D25" i="13"/>
  <c r="C25" i="13"/>
  <c r="D24" i="13"/>
  <c r="C24" i="13"/>
  <c r="D23" i="13"/>
  <c r="C23" i="13"/>
  <c r="D22" i="13"/>
  <c r="C22" i="13"/>
  <c r="D21" i="13"/>
  <c r="C21" i="13"/>
  <c r="D20" i="13"/>
  <c r="C20" i="13"/>
  <c r="D19" i="13"/>
  <c r="C19" i="13"/>
  <c r="D18" i="13"/>
  <c r="C18" i="13"/>
  <c r="D17" i="13"/>
  <c r="C17" i="13"/>
  <c r="D16" i="13"/>
  <c r="C16" i="13"/>
  <c r="D15" i="13"/>
  <c r="C15" i="13"/>
  <c r="D14" i="13"/>
  <c r="C14" i="13"/>
  <c r="D13" i="13"/>
  <c r="C13" i="13"/>
  <c r="D12" i="13"/>
  <c r="C12" i="13"/>
  <c r="D11" i="13"/>
  <c r="C11" i="13"/>
  <c r="P10" i="13"/>
  <c r="Q10" i="13" s="1"/>
  <c r="R10" i="13" s="1"/>
  <c r="L10" i="13"/>
  <c r="K10" i="13"/>
  <c r="P9" i="13"/>
  <c r="Q9" i="13" s="1"/>
  <c r="R9" i="13" s="1"/>
  <c r="K9" i="13"/>
  <c r="L9" i="13" s="1"/>
  <c r="Q8" i="13"/>
  <c r="P8" i="13"/>
  <c r="K8" i="13"/>
  <c r="L8" i="13" s="1"/>
  <c r="J6" i="8"/>
  <c r="J5" i="8"/>
  <c r="J4" i="8"/>
  <c r="J3" i="8"/>
  <c r="K2" i="8"/>
  <c r="J2" i="8"/>
  <c r="E30" i="2" l="1"/>
  <c r="E29" i="2"/>
  <c r="E28" i="2"/>
  <c r="B26" i="12" l="1"/>
  <c r="F28" i="12" s="1"/>
  <c r="B129" i="5"/>
  <c r="B128" i="5"/>
  <c r="B130" i="5" l="1"/>
  <c r="B131" i="5" s="1"/>
  <c r="B132" i="5" s="1"/>
  <c r="F39" i="12"/>
  <c r="E33" i="12"/>
  <c r="E32" i="12"/>
  <c r="E43" i="12"/>
  <c r="E42" i="12"/>
  <c r="F34" i="12"/>
  <c r="E34" i="12"/>
  <c r="E26" i="12"/>
  <c r="E27" i="12"/>
  <c r="F36" i="12"/>
  <c r="F35" i="12"/>
  <c r="E40" i="12"/>
  <c r="E38" i="12"/>
  <c r="F27" i="12"/>
  <c r="F38" i="12"/>
  <c r="F37" i="12"/>
  <c r="E31" i="12"/>
  <c r="E30" i="12"/>
  <c r="E41" i="12"/>
  <c r="E29" i="12"/>
  <c r="E28" i="12"/>
  <c r="F33" i="12"/>
  <c r="E39" i="12"/>
  <c r="F26" i="12"/>
  <c r="F32" i="12"/>
  <c r="F43" i="12"/>
  <c r="F31" i="12"/>
  <c r="E37" i="12"/>
  <c r="F42" i="12"/>
  <c r="F30" i="12"/>
  <c r="E36" i="12"/>
  <c r="F41" i="12"/>
  <c r="F29" i="12"/>
  <c r="E35" i="12"/>
  <c r="F40" i="12"/>
  <c r="D106" i="5"/>
  <c r="E130" i="5" l="1"/>
  <c r="E129" i="5"/>
  <c r="H73" i="5"/>
  <c r="H72" i="5"/>
  <c r="C30" i="5" l="1"/>
  <c r="C29" i="5"/>
  <c r="D28" i="5"/>
  <c r="C27" i="5"/>
  <c r="F13" i="5"/>
  <c r="E12" i="5"/>
  <c r="D11" i="5"/>
  <c r="B9" i="5"/>
  <c r="B6" i="3"/>
  <c r="C6" i="3"/>
  <c r="D6" i="3"/>
  <c r="E6" i="3"/>
  <c r="B7" i="3"/>
  <c r="C7" i="3"/>
  <c r="D7" i="3"/>
  <c r="E7" i="3"/>
  <c r="B8" i="3"/>
  <c r="C8" i="3"/>
  <c r="D8" i="3"/>
  <c r="E8" i="3"/>
  <c r="B9" i="3"/>
  <c r="C9" i="3"/>
  <c r="D9" i="3"/>
  <c r="E9" i="3"/>
  <c r="B10" i="3"/>
  <c r="C10" i="3"/>
  <c r="D10" i="3"/>
  <c r="E10" i="3"/>
  <c r="B11" i="3"/>
  <c r="C11" i="3"/>
  <c r="D11" i="3"/>
  <c r="E11" i="3"/>
  <c r="B12" i="3"/>
  <c r="C12" i="3"/>
  <c r="D12" i="3"/>
  <c r="E12" i="3"/>
  <c r="B13" i="3"/>
  <c r="C13" i="3"/>
  <c r="D13" i="3"/>
  <c r="E13" i="3"/>
  <c r="B14" i="3"/>
  <c r="C14" i="3"/>
  <c r="D14" i="3"/>
  <c r="E14" i="3"/>
  <c r="B15" i="3"/>
  <c r="C15" i="3"/>
  <c r="D15" i="3"/>
  <c r="E15" i="3"/>
  <c r="B16" i="3"/>
  <c r="C16" i="3"/>
  <c r="D16" i="3"/>
  <c r="E16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  <c r="B32" i="3"/>
  <c r="C32" i="3"/>
  <c r="D32" i="3"/>
  <c r="E32" i="3"/>
  <c r="B33" i="3"/>
  <c r="C33" i="3"/>
  <c r="D33" i="3"/>
  <c r="E33" i="3"/>
  <c r="B34" i="3"/>
  <c r="C34" i="3"/>
  <c r="D34" i="3"/>
  <c r="E34" i="3"/>
  <c r="B35" i="3"/>
  <c r="C35" i="3"/>
  <c r="D35" i="3"/>
  <c r="E35" i="3"/>
  <c r="B36" i="3"/>
  <c r="C36" i="3"/>
  <c r="D36" i="3"/>
  <c r="E36" i="3"/>
  <c r="B37" i="3"/>
  <c r="C37" i="3"/>
  <c r="D37" i="3"/>
  <c r="E37" i="3"/>
  <c r="B38" i="3"/>
  <c r="C38" i="3"/>
  <c r="D38" i="3"/>
  <c r="E38" i="3"/>
  <c r="B39" i="3"/>
  <c r="C39" i="3"/>
  <c r="D39" i="3"/>
  <c r="E39" i="3"/>
  <c r="B40" i="3"/>
  <c r="C40" i="3"/>
  <c r="D40" i="3"/>
  <c r="E40" i="3"/>
  <c r="B41" i="3"/>
  <c r="C41" i="3"/>
  <c r="D41" i="3"/>
  <c r="E41" i="3"/>
  <c r="B42" i="3"/>
  <c r="C42" i="3"/>
  <c r="D42" i="3"/>
  <c r="E42" i="3"/>
  <c r="B43" i="3"/>
  <c r="C43" i="3"/>
  <c r="D43" i="3"/>
  <c r="E43" i="3"/>
  <c r="B44" i="3"/>
  <c r="C44" i="3"/>
  <c r="D44" i="3"/>
  <c r="E44" i="3"/>
  <c r="B45" i="3"/>
  <c r="C45" i="3"/>
  <c r="D45" i="3"/>
  <c r="E45" i="3"/>
  <c r="B46" i="3"/>
  <c r="C46" i="3"/>
  <c r="D46" i="3"/>
  <c r="E46" i="3"/>
  <c r="B47" i="3"/>
  <c r="C47" i="3"/>
  <c r="D47" i="3"/>
  <c r="E47" i="3"/>
  <c r="B48" i="3"/>
  <c r="C48" i="3"/>
  <c r="D48" i="3"/>
  <c r="E48" i="3"/>
  <c r="B49" i="3"/>
  <c r="C49" i="3"/>
  <c r="D49" i="3"/>
  <c r="E49" i="3"/>
  <c r="B50" i="3"/>
  <c r="C50" i="3"/>
  <c r="D50" i="3"/>
  <c r="E50" i="3"/>
  <c r="B51" i="3"/>
  <c r="C51" i="3"/>
  <c r="D51" i="3"/>
  <c r="E51" i="3"/>
  <c r="B52" i="3"/>
  <c r="C52" i="3"/>
  <c r="D52" i="3"/>
  <c r="E52" i="3"/>
  <c r="B53" i="3"/>
  <c r="C53" i="3"/>
  <c r="D53" i="3"/>
  <c r="E53" i="3"/>
  <c r="B54" i="3"/>
  <c r="C54" i="3"/>
  <c r="D54" i="3"/>
  <c r="E54" i="3"/>
  <c r="B55" i="3"/>
  <c r="C55" i="3"/>
  <c r="D55" i="3"/>
  <c r="E55" i="3"/>
  <c r="B56" i="3"/>
  <c r="C56" i="3"/>
  <c r="D56" i="3"/>
  <c r="E56" i="3"/>
  <c r="B57" i="3"/>
  <c r="C57" i="3"/>
  <c r="D57" i="3"/>
  <c r="E57" i="3"/>
  <c r="B58" i="3"/>
  <c r="C58" i="3"/>
  <c r="D58" i="3"/>
  <c r="E58" i="3"/>
  <c r="B59" i="3"/>
  <c r="C59" i="3"/>
  <c r="D59" i="3"/>
  <c r="E59" i="3"/>
  <c r="B60" i="3"/>
  <c r="C60" i="3"/>
  <c r="D60" i="3"/>
  <c r="E60" i="3"/>
  <c r="B61" i="3"/>
  <c r="C61" i="3"/>
  <c r="D61" i="3"/>
  <c r="E61" i="3"/>
  <c r="B62" i="3"/>
  <c r="C62" i="3"/>
  <c r="D62" i="3"/>
  <c r="E62" i="3"/>
  <c r="B63" i="3"/>
  <c r="C63" i="3"/>
  <c r="D63" i="3"/>
  <c r="E63" i="3"/>
  <c r="B64" i="3"/>
  <c r="C64" i="3"/>
  <c r="D64" i="3"/>
  <c r="E64" i="3"/>
  <c r="B65" i="3"/>
  <c r="C65" i="3"/>
  <c r="D65" i="3"/>
  <c r="E65" i="3"/>
  <c r="B66" i="3"/>
  <c r="C66" i="3"/>
  <c r="D66" i="3"/>
  <c r="E66" i="3"/>
  <c r="B67" i="3"/>
  <c r="C67" i="3"/>
  <c r="D67" i="3"/>
  <c r="E67" i="3"/>
  <c r="B68" i="3"/>
  <c r="C68" i="3"/>
  <c r="D68" i="3"/>
  <c r="E68" i="3"/>
  <c r="B69" i="3"/>
  <c r="C69" i="3"/>
  <c r="D69" i="3"/>
  <c r="E69" i="3"/>
  <c r="B70" i="3"/>
  <c r="C70" i="3"/>
  <c r="D70" i="3"/>
  <c r="E70" i="3"/>
  <c r="B71" i="3"/>
  <c r="C71" i="3"/>
  <c r="D71" i="3"/>
  <c r="E71" i="3"/>
  <c r="E5" i="3"/>
  <c r="D5" i="3"/>
  <c r="C5" i="3"/>
  <c r="B5" i="3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8" i="2"/>
  <c r="B32" i="1"/>
  <c r="B31" i="1"/>
  <c r="B30" i="1"/>
  <c r="B29" i="1"/>
  <c r="C28" i="1"/>
  <c r="B2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8" i="1"/>
  <c r="B27" i="1"/>
  <c r="C24" i="1"/>
  <c r="B24" i="1"/>
  <c r="C8" i="1"/>
  <c r="C14" i="1"/>
  <c r="C11" i="1"/>
  <c r="C9" i="1"/>
  <c r="C10" i="1"/>
  <c r="C12" i="1"/>
  <c r="C13" i="1"/>
  <c r="C15" i="1"/>
  <c r="C16" i="1"/>
  <c r="C17" i="1"/>
  <c r="C18" i="1"/>
  <c r="C19" i="1"/>
  <c r="C20" i="1"/>
  <c r="C21" i="1"/>
  <c r="C22" i="1"/>
  <c r="D107" i="5" l="1"/>
</calcChain>
</file>

<file path=xl/comments1.xml><?xml version="1.0" encoding="utf-8"?>
<comments xmlns="http://schemas.openxmlformats.org/spreadsheetml/2006/main">
  <authors>
    <author>Janette Kotianová</author>
  </authors>
  <commentList>
    <comment ref="B26" authorId="0" shapeId="0">
      <text>
        <r>
          <rPr>
            <b/>
            <sz val="9"/>
            <color indexed="81"/>
            <rFont val="Segoe UI"/>
            <family val="2"/>
            <charset val="238"/>
          </rPr>
          <t>v nule nadobuda f(x) ostre lokalne maximum</t>
        </r>
      </text>
    </comment>
  </commentList>
</comments>
</file>

<file path=xl/comments2.xml><?xml version="1.0" encoding="utf-8"?>
<comments xmlns="http://schemas.openxmlformats.org/spreadsheetml/2006/main">
  <authors>
    <author>kaia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38"/>
          </rPr>
          <t>stredna hodnota</t>
        </r>
      </text>
    </comment>
    <comment ref="A9" authorId="0" shapeId="0">
      <text>
        <r>
          <rPr>
            <b/>
            <sz val="8"/>
            <color indexed="81"/>
            <rFont val="Tahoma"/>
            <family val="2"/>
            <charset val="238"/>
          </rPr>
          <t>rozptyl, disperzia</t>
        </r>
      </text>
    </comment>
    <comment ref="A10" authorId="0" shapeId="0">
      <text>
        <r>
          <rPr>
            <b/>
            <sz val="8"/>
            <color indexed="81"/>
            <rFont val="Tahoma"/>
            <family val="2"/>
            <charset val="238"/>
          </rPr>
          <t>smerodajna, standardna odchylka</t>
        </r>
      </text>
    </comment>
    <comment ref="A24" authorId="0" shapeId="0">
      <text>
        <r>
          <rPr>
            <b/>
            <sz val="8"/>
            <color indexed="81"/>
            <rFont val="Tahoma"/>
            <family val="2"/>
            <charset val="238"/>
          </rPr>
          <t>stredna hodnota</t>
        </r>
      </text>
    </comment>
    <comment ref="A25" authorId="0" shapeId="0">
      <text>
        <r>
          <rPr>
            <b/>
            <sz val="8"/>
            <color indexed="81"/>
            <rFont val="Tahoma"/>
            <family val="2"/>
            <charset val="238"/>
          </rPr>
          <t>rozptyl, disperzia</t>
        </r>
      </text>
    </comment>
    <comment ref="A26" authorId="0" shapeId="0">
      <text>
        <r>
          <rPr>
            <b/>
            <sz val="8"/>
            <color indexed="81"/>
            <rFont val="Tahoma"/>
            <family val="2"/>
            <charset val="238"/>
          </rPr>
          <t>smerodajna, standardna odchylka</t>
        </r>
      </text>
    </comment>
    <comment ref="A39" authorId="0" shapeId="0">
      <text>
        <r>
          <rPr>
            <b/>
            <sz val="8"/>
            <color indexed="81"/>
            <rFont val="Tahoma"/>
            <family val="2"/>
            <charset val="238"/>
          </rPr>
          <t>stredna hodnota</t>
        </r>
      </text>
    </comment>
    <comment ref="A40" authorId="0" shapeId="0">
      <text>
        <r>
          <rPr>
            <b/>
            <sz val="8"/>
            <color indexed="81"/>
            <rFont val="Tahoma"/>
            <family val="2"/>
            <charset val="238"/>
          </rPr>
          <t>rozptyl, disperzia</t>
        </r>
      </text>
    </comment>
    <comment ref="A41" authorId="0" shapeId="0">
      <text>
        <r>
          <rPr>
            <b/>
            <sz val="8"/>
            <color indexed="81"/>
            <rFont val="Tahoma"/>
            <family val="2"/>
            <charset val="238"/>
          </rPr>
          <t>smerodajna, standardna odchylka</t>
        </r>
      </text>
    </comment>
  </commentList>
</comments>
</file>

<file path=xl/sharedStrings.xml><?xml version="1.0" encoding="utf-8"?>
<sst xmlns="http://schemas.openxmlformats.org/spreadsheetml/2006/main" count="252" uniqueCount="222">
  <si>
    <t>x</t>
  </si>
  <si>
    <t>f(x)</t>
  </si>
  <si>
    <t>F(x)</t>
  </si>
  <si>
    <t>Mo =</t>
  </si>
  <si>
    <t>P(X&lt;1) =</t>
  </si>
  <si>
    <t>P(X&gt;0,5) =</t>
  </si>
  <si>
    <t>P(X&lt;1,3) =</t>
  </si>
  <si>
    <t>P(-1&lt;X&lt;1) =</t>
  </si>
  <si>
    <t>P(-1,96&lt;X&lt;1.96) =</t>
  </si>
  <si>
    <t>P(-3&lt;X&lt;3) =</t>
  </si>
  <si>
    <t>Normovane (standardizovane) normalne rozdelenie</t>
  </si>
  <si>
    <t>P(X=0) =</t>
  </si>
  <si>
    <t>f(0) =</t>
  </si>
  <si>
    <t>(normal (Gaussian) distribution, bell curve)</t>
  </si>
  <si>
    <t>Normalne rozdelenie</t>
  </si>
  <si>
    <t>(standard normal distribution)</t>
  </si>
  <si>
    <t>hustotota rozdelenia pravdepodobnosti spojitej NP, ktora ma rozdelenie N(0,1):</t>
  </si>
  <si>
    <t>E(X)=</t>
  </si>
  <si>
    <t>D(X)=</t>
  </si>
  <si>
    <t>hustotota rozdelenia pravdepodobnosti spojitej NP, ktora ma rozdelenie N(mi,sigma^2):</t>
  </si>
  <si>
    <t>P(mi-sigma&lt;X&lt;mi+sigma) =</t>
  </si>
  <si>
    <t>P(mi-1,96sigma&lt;X&lt;mi+1,96sigma) =</t>
  </si>
  <si>
    <t>P(mi-3sigma&lt;X&lt;mi+3sigma) =</t>
  </si>
  <si>
    <t>Porovnajte Gaussovu krivku NP:</t>
  </si>
  <si>
    <t>2. Majme nahodnu premennu X, ktora ma normalne rozdelenie N(50; 25). Aka je pravdepodobnost, ze tato velicina nadobudne hodnoty</t>
  </si>
  <si>
    <t>a) mensie ako 41</t>
  </si>
  <si>
    <t>b) vacsie ako 59</t>
  </si>
  <si>
    <t>c) v rozmedzi od 42 do 56</t>
  </si>
  <si>
    <t xml:space="preserve">1. Cas potrebny na vypracovanie kontrolnej prace ma normalne rozdelenie s priemernou dobou vypracovania 110 minut a standardnou odchylkou 20 minut. </t>
  </si>
  <si>
    <t>a) Kolko percet studentov dokonci pracu do 2 hodin?</t>
  </si>
  <si>
    <t>X je nahodna premenna, ktora popisuje cas studenta potrebny na vypracovanie KP</t>
  </si>
  <si>
    <t>X ma N(mi, sigma^2) =N(110;20^2)</t>
  </si>
  <si>
    <t>mi=</t>
  </si>
  <si>
    <t>sigma^2=</t>
  </si>
  <si>
    <t>sigma=</t>
  </si>
  <si>
    <t>a) P(X&lt;=120)=P(X&lt;120)=F(120)=</t>
  </si>
  <si>
    <t>b) P(X&lt;=a)=P(X&lt;a)=F(a)=0,9;</t>
  </si>
  <si>
    <t>a=invF(0,9)=</t>
  </si>
  <si>
    <t>c)P(100&lt;=X&lt;=120)=P(100&lt;X&lt;120)=F(120)-F(100)=</t>
  </si>
  <si>
    <t>d)Najdite cislo, od ktoreho bude nahodna premenna X mensia s pravdepodobnostou 70%.</t>
  </si>
  <si>
    <t>b) P(X&gt;59)=P(X=&gt;59)=1-F(59)=</t>
  </si>
  <si>
    <t xml:space="preserve">3. Vyrobok je v norme, ak jeho hmotnost je z intervalu 68 az 69 g. </t>
  </si>
  <si>
    <t xml:space="preserve">Z dlhodobych pozorovani je zname, ze hmotnost daných výrobkov ma normalne rozdelenie pravdepodobnosti so strednou hodnotu 68,3 g a dispreziou 0,04. </t>
  </si>
  <si>
    <t>Aka je pravdepodobnost, ze vybrany vyrobok bude vyhovujuci?</t>
  </si>
  <si>
    <t>X je nahodna premenna, ktora popisuje hmotnost nahodne vybraneho vyrobku</t>
  </si>
  <si>
    <t>P(68&lt;=X&lt;=69)=F(69)-F(68)=</t>
  </si>
  <si>
    <t>4. Firma poskytuje na svoje vyrobky zarucnu dobu 2 roky. Na kazdom vyrobku, ktory preda, ma firma zisk 520 €.</t>
  </si>
  <si>
    <t>Ked zakaznik vrati pokazeny vyrobok v zarucnej dobe, firma vymeni vyrobok za novy, cim strati 1000 €.</t>
  </si>
  <si>
    <t>Predpokladajme, ze zivotnost vyrobku sa riadi normalnym rozdelenim so strednou hodnotou 5,6 roku a smerodajnou odchylkou 1,7 roku a viac nez 1 vymena neprichadza do uvahy.</t>
  </si>
  <si>
    <t>a) Vypocitajte pravdepodobnost, s akou sa vyrobok pokazi pocas  zarucnej doby a urcte priemerny zisk za predany kus.</t>
  </si>
  <si>
    <t>b) Urcte, ako by sa musela zmenit zarucna doba, aby priemerny zisk z predaneho vyrobku bol aspon 508€.</t>
  </si>
  <si>
    <t>Predpokladajme, ze hmotnost baleneho masla je nahodna premenna s normalnym rozdelenim.</t>
  </si>
  <si>
    <t>a) Aka je pravdepodobnost, ze nahodne vybrane balenie masla bude mat hmotnost mensiu ako 250 g?</t>
  </si>
  <si>
    <t xml:space="preserve">Fisherovo Snedecorovo F-rozdelenie je rozdelenie premennej F, ktoré je podielom dvoch nahodnych premennych  </t>
  </si>
  <si>
    <r>
      <t>s chi kvadrat rozdelenim so stupnami volnosti k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1 </t>
    </r>
    <r>
      <rPr>
        <sz val="11"/>
        <color theme="1"/>
        <rFont val="Calibri"/>
        <family val="2"/>
        <charset val="238"/>
        <scheme val="minor"/>
      </rPr>
      <t>a k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</si>
  <si>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 =F.DIST</t>
    </r>
    <r>
      <rPr>
        <sz val="11"/>
        <color theme="3"/>
        <rFont val="Calibri"/>
        <family val="2"/>
        <charset val="238"/>
        <scheme val="minor"/>
      </rPr>
      <t>(x;stupen_volnosti1;stupen_volnosti2; kumulativne)</t>
    </r>
  </si>
  <si>
    <r>
      <t xml:space="preserve"> =F.INV</t>
    </r>
    <r>
      <rPr>
        <sz val="11"/>
        <color theme="3"/>
        <rFont val="Calibri"/>
        <family val="2"/>
        <charset val="238"/>
        <scheme val="minor"/>
      </rPr>
      <t>(pravdepodobnost;stupen_volnosti1;stupen_volnosti2)</t>
    </r>
  </si>
  <si>
    <t xml:space="preserve">Kvantily Studentovho rozdelenia budeme oznacovat </t>
  </si>
  <si>
    <t xml:space="preserve">Nech náh.prem. X má Fisherovo F-rozdelenie so stupnami voľnosti        </t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</si>
  <si>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1 </t>
    </r>
    <r>
      <rPr>
        <sz val="11"/>
        <color theme="1"/>
        <rFont val="Calibri"/>
        <family val="2"/>
        <charset val="238"/>
        <scheme val="minor"/>
      </rPr>
      <t>=</t>
    </r>
  </si>
  <si>
    <r>
      <t>k</t>
    </r>
    <r>
      <rPr>
        <vertAlign val="subscript"/>
        <sz val="11"/>
        <color theme="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=</t>
    </r>
  </si>
  <si>
    <t>Nacrtnite graf hustoty rozdelenia nahodnej premennej F.</t>
  </si>
  <si>
    <t>Nájdite  medián, horný a dolný kvartil, siedmy decil a 27.percentil tejto náhodnej premennej X.</t>
  </si>
  <si>
    <t>Najdite kvantil                                   ,</t>
  </si>
  <si>
    <t>a) 95% kvantil normovaneho normalneho rozdelenia;</t>
  </si>
  <si>
    <r>
      <t xml:space="preserve">b) 95% kvantil normalneho rozdelenia so strednou honotou </t>
    </r>
    <r>
      <rPr>
        <sz val="11"/>
        <color theme="1"/>
        <rFont val="Calibri"/>
        <family val="2"/>
        <charset val="238"/>
      </rPr>
      <t>μ=2 a disperziou σ^2=0,49</t>
    </r>
    <r>
      <rPr>
        <sz val="11"/>
        <color theme="1"/>
        <rFont val="Calibri"/>
        <family val="2"/>
        <charset val="238"/>
        <scheme val="minor"/>
      </rPr>
      <t>;</t>
    </r>
  </si>
  <si>
    <t>c) 90% kvantil Studentovho t-rozdelenia s 5 stupnami volnosti;</t>
  </si>
  <si>
    <r>
      <t xml:space="preserve">d) 97,5% kvantil </t>
    </r>
    <r>
      <rPr>
        <sz val="11"/>
        <color theme="1"/>
        <rFont val="Calibri"/>
        <family val="2"/>
        <charset val="238"/>
      </rPr>
      <t>χ^2</t>
    </r>
    <r>
      <rPr>
        <sz val="11"/>
        <color theme="1"/>
        <rFont val="Calibri"/>
        <family val="2"/>
        <charset val="238"/>
        <scheme val="minor"/>
      </rPr>
      <t>-rozdelenia s 8 stupnami volnosti;</t>
    </r>
  </si>
  <si>
    <r>
      <t xml:space="preserve">e) 95% kvantil </t>
    </r>
    <r>
      <rPr>
        <sz val="11"/>
        <color theme="1"/>
        <rFont val="Calibri"/>
        <family val="2"/>
        <charset val="238"/>
      </rPr>
      <t>F</t>
    </r>
    <r>
      <rPr>
        <sz val="11"/>
        <color theme="1"/>
        <rFont val="Calibri"/>
        <family val="2"/>
        <charset val="238"/>
        <scheme val="minor"/>
      </rPr>
      <t>-rozdelenia s k1=7 a k2=5 stupnami volnosti;</t>
    </r>
  </si>
  <si>
    <t>1. Nájdite</t>
  </si>
  <si>
    <r>
      <t>2. Aký je podiel hodnôt náhodnej premennej so Studentovým</t>
    </r>
    <r>
      <rPr>
        <i/>
        <sz val="11"/>
        <color theme="1"/>
        <rFont val="Calibri"/>
        <family val="2"/>
        <charset val="238"/>
        <scheme val="minor"/>
      </rPr>
      <t xml:space="preserve"> t</t>
    </r>
    <r>
      <rPr>
        <sz val="11"/>
        <color theme="1"/>
        <rFont val="Calibri"/>
        <family val="2"/>
        <charset val="238"/>
        <scheme val="minor"/>
      </rPr>
      <t>-rozdelením, ktoré presahujú číselnú hodnotu 95% kvantilu?</t>
    </r>
  </si>
  <si>
    <t>3. Vypocitajte:</t>
  </si>
  <si>
    <r>
      <t>Nech X</t>
    </r>
    <r>
      <rPr>
        <vertAlign val="sub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>, X</t>
    </r>
    <r>
      <rPr>
        <vertAlign val="sub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,...X</t>
    </r>
    <r>
      <rPr>
        <vertAlign val="subscript"/>
        <sz val="11"/>
        <color theme="1"/>
        <rFont val="Calibri"/>
        <family val="2"/>
        <charset val="238"/>
        <scheme val="minor"/>
      </rPr>
      <t>k</t>
    </r>
    <r>
      <rPr>
        <sz val="11"/>
        <color theme="1"/>
        <rFont val="Calibri"/>
        <family val="2"/>
        <charset val="238"/>
        <scheme val="minor"/>
      </rPr>
      <t xml:space="preserve"> je k nezávislých náhodnych premennych, z ktorych kazda ma normovane normalne rozdelenie N(0,1)</t>
    </r>
  </si>
  <si>
    <t xml:space="preserve">Nahodna premenna </t>
  </si>
  <si>
    <t>ma chi kvadrat (Pearsonovo) rozdelenie s k stupnami volnosti.</t>
  </si>
  <si>
    <t xml:space="preserve">Kvantily chi kvadrat rozdelenia budeme oznacovat </t>
  </si>
  <si>
    <r>
      <t xml:space="preserve"> =</t>
    </r>
    <r>
      <rPr>
        <b/>
        <sz val="11"/>
        <color theme="3" tint="-0.499984740745262"/>
        <rFont val="Calibri"/>
        <family val="2"/>
        <charset val="238"/>
        <scheme val="minor"/>
      </rPr>
      <t>CHISQ.DIST</t>
    </r>
    <r>
      <rPr>
        <sz val="11"/>
        <color theme="3" tint="-0.499984740745262"/>
        <rFont val="Calibri"/>
        <family val="2"/>
        <charset val="238"/>
        <scheme val="minor"/>
      </rPr>
      <t>(x; stupen_volnosti; kumulativne)</t>
    </r>
  </si>
  <si>
    <r>
      <t xml:space="preserve"> = </t>
    </r>
    <r>
      <rPr>
        <b/>
        <sz val="11"/>
        <color theme="3" tint="-0.499984740745262"/>
        <rFont val="Calibri"/>
        <family val="2"/>
        <charset val="238"/>
        <scheme val="minor"/>
      </rPr>
      <t>CHISQ.INV</t>
    </r>
    <r>
      <rPr>
        <sz val="11"/>
        <color theme="3" tint="-0.499984740745262"/>
        <rFont val="Calibri"/>
        <family val="2"/>
        <charset val="238"/>
        <scheme val="minor"/>
      </rPr>
      <t>(pravdepodobnost; stupen volnosti)</t>
    </r>
  </si>
  <si>
    <t>Porovnajte graf funkcie hustoty pravdepodobnosti nahodnej premennej, ktora ma χ2  rozdelenie s roznymi stupnami volnosti.</t>
  </si>
  <si>
    <t>X ma  Chi kvadrat rozdelenie so stupnami volnosti k=</t>
  </si>
  <si>
    <t>Urcte kvantily:</t>
  </si>
  <si>
    <t>Urcte a:</t>
  </si>
  <si>
    <t>k=4</t>
  </si>
  <si>
    <r>
      <t>χ2kv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(0,5)=</t>
    </r>
  </si>
  <si>
    <t>P(χ2 &lt;=a)=0,6</t>
  </si>
  <si>
    <t>a=</t>
  </si>
  <si>
    <r>
      <t>χ2kv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(0,25)=</t>
    </r>
  </si>
  <si>
    <t>P(χ2 &gt;=a)=0,7</t>
  </si>
  <si>
    <r>
      <t>χ2kv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(0,7)=</t>
    </r>
  </si>
  <si>
    <t>P(χ2 &gt;=a)=0,01</t>
  </si>
  <si>
    <t>6. Pre urcity dezinfekcny prostriedok je predpisany minimalny obsah chloru 26% a maximalny obsah 31%.</t>
  </si>
  <si>
    <t>a) kolko percent baleni bude mat chlor v medziach &lt;28, 30&gt; %;</t>
  </si>
  <si>
    <t>b) kolko percent baleni bude nevyhovujucich?</t>
  </si>
  <si>
    <t>7. Vyrobna lina ma produkovat balenie ryze s hmotnostou 1000 g. Dlhodobym sledovanim bolo zisten, ze stredna hodnota hmotnosti baleni je 996 g</t>
  </si>
  <si>
    <t xml:space="preserve">a smerodajna odchylka je 18 g. Za predpokladu, ze hmotnost balenia ryze je nahodna premenna, ktora sa riadi normalnym rozdelenim, </t>
  </si>
  <si>
    <t>vypocitajte pravdepodobnost toho, ze nahodne vybrane balenie ryze</t>
  </si>
  <si>
    <t>b) bude mat hmotnost väcsiu ako 980 g;</t>
  </si>
  <si>
    <t>a) bude mat hmotnost najviac 1000 g;</t>
  </si>
  <si>
    <r>
      <t xml:space="preserve">c) prejde vystupnou kontrolou, ktora ma toleranciu </t>
    </r>
    <r>
      <rPr>
        <sz val="11"/>
        <color theme="1"/>
        <rFont val="Calibri"/>
        <family val="2"/>
        <charset val="238"/>
      </rPr>
      <t>± 30 g od deklarovanej hmotnosti 1000 g.</t>
    </r>
  </si>
  <si>
    <t>5. Maslo sa strojovo porcuje a bali na automate. Dlhodobym pozorovanim bolo zistene, ze linka produkuje balenie masla s priemernou hmotnostou 246 g a smerodajnou odchylkou 8 g.</t>
  </si>
  <si>
    <r>
      <t xml:space="preserve">t </t>
    </r>
    <r>
      <rPr>
        <vertAlign val="superscript"/>
        <sz val="11"/>
        <color theme="1"/>
        <rFont val="Calibri"/>
        <family val="2"/>
        <charset val="238"/>
        <scheme val="minor"/>
      </rPr>
      <t>kv</t>
    </r>
    <r>
      <rPr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>(0,95)=</t>
    </r>
  </si>
  <si>
    <r>
      <t xml:space="preserve">t </t>
    </r>
    <r>
      <rPr>
        <vertAlign val="superscript"/>
        <sz val="11"/>
        <color theme="1"/>
        <rFont val="Calibri"/>
        <family val="2"/>
        <charset val="238"/>
        <scheme val="minor"/>
      </rPr>
      <t>kv</t>
    </r>
    <r>
      <rPr>
        <vertAlign val="subscript"/>
        <sz val="11"/>
        <color theme="1"/>
        <rFont val="Calibri"/>
        <family val="2"/>
        <charset val="238"/>
        <scheme val="minor"/>
      </rPr>
      <t>5</t>
    </r>
    <r>
      <rPr>
        <sz val="11"/>
        <color theme="1"/>
        <rFont val="Calibri"/>
        <family val="2"/>
        <charset val="238"/>
        <scheme val="minor"/>
      </rPr>
      <t>(0,95)=</t>
    </r>
  </si>
  <si>
    <t>zakon 3 sigma</t>
  </si>
  <si>
    <r>
      <t xml:space="preserve"> =</t>
    </r>
    <r>
      <rPr>
        <b/>
        <sz val="11"/>
        <color theme="3" tint="-0.499984740745262"/>
        <rFont val="Calibri"/>
        <family val="2"/>
        <charset val="238"/>
        <scheme val="minor"/>
      </rPr>
      <t>NORM.S.DIST</t>
    </r>
    <r>
      <rPr>
        <sz val="11"/>
        <color theme="3" tint="-0.499984740745262"/>
        <rFont val="Calibri"/>
        <family val="2"/>
        <charset val="238"/>
        <scheme val="minor"/>
      </rPr>
      <t>(z;kumulativne)</t>
    </r>
  </si>
  <si>
    <r>
      <t xml:space="preserve"> =</t>
    </r>
    <r>
      <rPr>
        <b/>
        <sz val="11"/>
        <color theme="3" tint="-0.499984740745262"/>
        <rFont val="Calibri"/>
        <family val="2"/>
        <charset val="238"/>
        <scheme val="minor"/>
      </rPr>
      <t>NORM.DIST</t>
    </r>
    <r>
      <rPr>
        <sz val="11"/>
        <color theme="3" tint="-0.499984740745262"/>
        <rFont val="Calibri"/>
        <family val="2"/>
        <charset val="238"/>
        <scheme val="minor"/>
      </rPr>
      <t>(x;stred;smerodajna_odch;kumulativne)</t>
    </r>
  </si>
  <si>
    <t xml:space="preserve">N(0;1); N(0;2); N(0;5); N(-2;2); </t>
  </si>
  <si>
    <t>Nájdite pravdepodobnost P(a&lt;F&lt;b), ak viete, ze pre cisla a,b plati P(F&lt;a)=0,15 a P(b&lt;F)=0,05.</t>
  </si>
  <si>
    <r>
      <t>F</t>
    </r>
    <r>
      <rPr>
        <vertAlign val="superscript"/>
        <sz val="11"/>
        <color theme="1"/>
        <rFont val="Calibri"/>
        <family val="2"/>
        <charset val="238"/>
        <scheme val="minor"/>
      </rPr>
      <t>kv</t>
    </r>
    <r>
      <rPr>
        <vertAlign val="subscript"/>
        <sz val="11"/>
        <color theme="1"/>
        <rFont val="Calibri"/>
        <family val="2"/>
        <charset val="238"/>
        <scheme val="minor"/>
      </rPr>
      <t>5,3</t>
    </r>
    <r>
      <rPr>
        <sz val="11"/>
        <color theme="1"/>
        <rFont val="Calibri"/>
        <family val="2"/>
        <charset val="238"/>
        <scheme val="minor"/>
      </rPr>
      <t>(0,95)=</t>
    </r>
  </si>
  <si>
    <r>
      <t xml:space="preserve">u </t>
    </r>
    <r>
      <rPr>
        <vertAlign val="subscript"/>
        <sz val="11"/>
        <color theme="1"/>
        <rFont val="Calibri"/>
        <family val="2"/>
        <charset val="238"/>
        <scheme val="minor"/>
      </rPr>
      <t>0,975</t>
    </r>
    <r>
      <rPr>
        <sz val="11"/>
        <color theme="1"/>
        <rFont val="Calibri"/>
        <family val="2"/>
        <charset val="238"/>
        <scheme val="minor"/>
      </rPr>
      <t>=</t>
    </r>
  </si>
  <si>
    <r>
      <t>Chi</t>
    </r>
    <r>
      <rPr>
        <vertAlign val="superscript"/>
        <sz val="11"/>
        <color theme="1"/>
        <rFont val="Calibri"/>
        <family val="2"/>
        <charset val="238"/>
        <scheme val="minor"/>
      </rPr>
      <t>kv</t>
    </r>
    <r>
      <rPr>
        <vertAlign val="sub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>(0,99)=</t>
    </r>
  </si>
  <si>
    <t>b) Kolko casu treba dat na pracu, aby ju stihlo dokoncit 90% studentov?</t>
  </si>
  <si>
    <t>Priklad 1</t>
  </si>
  <si>
    <t>Elektricka chodi v 5 minutovych intervaloch. Aka je pravdepodobnost, ze cestujuci, ktory v nahodnom case prisiel na zastavku</t>
  </si>
  <si>
    <t>b) bude cakat viac nez 2 minuty, ale menej ako 4 minuty?</t>
  </si>
  <si>
    <t>Priklad 2</t>
  </si>
  <si>
    <t xml:space="preserve">Plniaca linka plni do flias motorovy olej. Kazda flasa ma byt naplnena na predpisany objem 1 liter, </t>
  </si>
  <si>
    <t>avsak posobenim nahodnych vplyvovkolise mnozstvo oleja v intervale (0,98 l; 1,02 l).</t>
  </si>
  <si>
    <t>Kazde mnozstvo oleja v tomto intervale povazujeme za rovnako mozne.</t>
  </si>
  <si>
    <t>Nahodna premenna X udava mnozstvo oleja v nahodne vybranej flasi.</t>
  </si>
  <si>
    <t>Najdite hustotu pravdepodobnosti f(x), distribucnu funkciu F(x) a nakreslite ich grafy.</t>
  </si>
  <si>
    <t>Vypocitajte pravdepodobnost toho, ze X&gt;0,99 l.</t>
  </si>
  <si>
    <t>8. Pri kontrole sa prijímajú všetky výrobky, ktorých dĺžka presahuje 77 cm.</t>
  </si>
  <si>
    <t>Určte pravdepodobnosť toho, že výrobok, ktorý prešiel kontrolou, je dlhší než 80 cm.</t>
  </si>
  <si>
    <t xml:space="preserve"> Bolo zistené, že stredná hodnota dĺžky výrobku je µ = 75 cm a smerodajná odchýlka σ = 5 cm. </t>
  </si>
  <si>
    <t xml:space="preserve">9. Dĺžka automaticky vyrábaných skrutiek je náhodná premenná X, ktorá má normálne rozdelenie so strednou hodnotou µ = 20 mm (čo je normovaná dĺžka) </t>
  </si>
  <si>
    <t xml:space="preserve">a so smerodajnou odchýlkou σ = 0,1 mm. Odberateľ očakáva dodávku n = 50 000, 800 000, 1 000 000 skrutiek. </t>
  </si>
  <si>
    <t>47 725; 763 600; 954 500</t>
  </si>
  <si>
    <t>Určte stredné hodnoty počtu skrutiek, ktoré budú mať požadovanú dĺžku 20 mm s prípustnou toleranciou 0,2.</t>
  </si>
  <si>
    <t xml:space="preserve">a) pravdepodobnosť toho, že pevnosť v ťahu náhodne vybraného výrobku bude menšia ako 2,7;  </t>
  </si>
  <si>
    <t xml:space="preserve">b) pravdepodobnosť toho, že pevnosť v ťahu náhodne vybraného výrobku bude väčšia ako 2; </t>
  </si>
  <si>
    <t xml:space="preserve">c) pravdepodobnosť toho, že sa pevnosť v ťahu náhodne vybraného výrobku nebude líšiť od strednej hodnoty o viac ako 1; </t>
  </si>
  <si>
    <t xml:space="preserve">d) hornú hranicu pevnosti v ťahu náhodne vybraného výrobku, ktorá nebude prekročená s pravdepodobnosťou 0,95; </t>
  </si>
  <si>
    <t xml:space="preserve">e) takú hodnotu r, že pravdepodobnosť toho, že sa pevnosť v ťahu náhodne vybraného výrobku nebude líšiť od strednej hodnoty o viac ako r, je 0,5. </t>
  </si>
  <si>
    <t xml:space="preserve"> </t>
  </si>
  <si>
    <t xml:space="preserve">10. Pevnosť v ťahu náhodne vybraného výrobku má normálne rozdelenie so strednou hodnotou 2,4 a disperziou 0,64. Vypočítajte: </t>
  </si>
  <si>
    <t>45,8640; 14,6736</t>
  </si>
  <si>
    <t>Určte pravdepodobnosť toho, že náhodne vybraná súčiastka bude mať životnosť dlhšiu ako 320 hodín.</t>
  </si>
  <si>
    <t xml:space="preserve">1. Životnosť kľúčovej súčiastky istého zariadenia má exponenciálne rozdelenie so strednou hodnotou 310 hodín. </t>
  </si>
  <si>
    <t>Aka je pravdepodobnost, ze nahodny zakaznik bude obsluzeny v dobe kratsej ako 5 minut?</t>
  </si>
  <si>
    <t xml:space="preserve">3. Ziarovky maju priemernu zivotnost 2000 hodin. Predpokladajme,ze doba, po ktoru ziarovka svieti, je nahodna premenna, ktora ma exponencialne rozdelenie. </t>
  </si>
  <si>
    <t>a) Popiste tuto nahodnu premennu pomocou funkcie hustoty rozdelenia pravdepodobnosti a distribucnej funkcie.</t>
  </si>
  <si>
    <t>N(0;1)</t>
  </si>
  <si>
    <t>N(0;2)</t>
  </si>
  <si>
    <t>N(0;5)</t>
  </si>
  <si>
    <t>N(-2;2)</t>
  </si>
  <si>
    <t>a) P(X&lt;41)=</t>
  </si>
  <si>
    <t>c)P(42&lt;X&lt;56)=</t>
  </si>
  <si>
    <t>d) a= F^(-1)(0,7)=</t>
  </si>
  <si>
    <t>Obsah chloru v dodavanych baleniach je nahodna premenna X s rozdelenim N(29;0,81). Vypocitajte:</t>
  </si>
  <si>
    <t>2. Stredna doba cakania zakaznika na obsluhu v predajni je 5 minut. Predpokladajme, ze nahodna premenna X doba cakania na obsluhu ma exponencialne rozdelenie.</t>
  </si>
  <si>
    <t>11. Nech náhodná premenná X ~ N( µ , σ ^2). Určte parametre µ a σ , ak platí P(X&lt;70)=0,95 a P(X&lt;80)=0,99.</t>
  </si>
  <si>
    <t>skuska spravnosti</t>
  </si>
  <si>
    <t>P(X&lt;70)=</t>
  </si>
  <si>
    <t>P(X&lt;80)=</t>
  </si>
  <si>
    <t>lambda=</t>
  </si>
  <si>
    <t>F(X)</t>
  </si>
  <si>
    <t>f(0)</t>
  </si>
  <si>
    <t xml:space="preserve">P(X=0) </t>
  </si>
  <si>
    <t xml:space="preserve">P(X&lt;1) </t>
  </si>
  <si>
    <t xml:space="preserve">P(X&gt;0,5) </t>
  </si>
  <si>
    <t xml:space="preserve">P(-1&lt;X&lt;1) </t>
  </si>
  <si>
    <t xml:space="preserve">P(-1,96&lt;X&lt;1.96) </t>
  </si>
  <si>
    <t>P(-3&lt;X&lt;3)</t>
  </si>
  <si>
    <t>P(X&gt;320)=</t>
  </si>
  <si>
    <t>P(X&lt;5)=</t>
  </si>
  <si>
    <t>a) bude cakat najdlhsie 2 minuty;</t>
  </si>
  <si>
    <t>P(X&lt;=1000)=</t>
  </si>
  <si>
    <t>P(X&gt;=2000)=</t>
  </si>
  <si>
    <t>P(1000&lt;=X&lt;=2500)=</t>
  </si>
  <si>
    <t>b) Urcte pravdepodobnost, ze ziarovka vydrzi v prevadzke najviac 1000 hodin, najmenej 2000 hodin, 1000-2500 hodin.</t>
  </si>
  <si>
    <t>Uvazujme dve nezavisle premenne X a χ2 , kde X ma normovane normalne rozdelenie N(0,1) a χ2 ma Pearsonovo rozdelenie s k stupnami volnosti, potom</t>
  </si>
  <si>
    <t>rozdelenie nahodnej premennej</t>
  </si>
  <si>
    <t>ma Studentovo rozdelenie s k stupnami volnosti.</t>
  </si>
  <si>
    <r>
      <t xml:space="preserve"> =T.DIST</t>
    </r>
    <r>
      <rPr>
        <sz val="11"/>
        <color theme="3" tint="-0.499984740745262"/>
        <rFont val="Calibri"/>
        <family val="2"/>
        <charset val="238"/>
        <scheme val="minor"/>
      </rPr>
      <t>(x;stupen volnosti;kumulativne)</t>
    </r>
  </si>
  <si>
    <r>
      <t xml:space="preserve"> = </t>
    </r>
    <r>
      <rPr>
        <b/>
        <sz val="11"/>
        <color theme="3" tint="-0.499984740745262"/>
        <rFont val="Calibri"/>
        <family val="2"/>
        <charset val="238"/>
        <scheme val="minor"/>
      </rPr>
      <t>T.INV</t>
    </r>
    <r>
      <rPr>
        <sz val="11"/>
        <color theme="3" tint="-0.499984740745262"/>
        <rFont val="Calibri"/>
        <family val="2"/>
        <charset val="238"/>
        <scheme val="minor"/>
      </rPr>
      <t>( pravdepodobnost; stupen volnosti)</t>
    </r>
  </si>
  <si>
    <t>Porovnajte graf funkcie hustoty Studentovho rozdelnia pre stupne volnosti k=2 a 20.</t>
  </si>
  <si>
    <t>Porovnajte graf funkcie hustoty Studentovho rozdelnia s Gaussovou krivkou.</t>
  </si>
  <si>
    <t>X ma t rozdelenie so stupnami volnosti k=</t>
  </si>
  <si>
    <t>Urcte pravdepodobnost P(t&gt;-2,064).</t>
  </si>
  <si>
    <t>P(t&gt;-2,064)=</t>
  </si>
  <si>
    <t>NP ma Studentovo rozdelenie. Urcte 99% kvantil pre k= 4 a 23.</t>
  </si>
  <si>
    <t>pre k=4</t>
  </si>
  <si>
    <r>
      <t>t</t>
    </r>
    <r>
      <rPr>
        <vertAlign val="superscript"/>
        <sz val="11"/>
        <color theme="1"/>
        <rFont val="Calibri"/>
        <family val="2"/>
        <charset val="238"/>
        <scheme val="minor"/>
      </rPr>
      <t>kv</t>
    </r>
    <r>
      <rPr>
        <vertAlign val="subscript"/>
        <sz val="11"/>
        <color theme="1"/>
        <rFont val="Calibri"/>
        <family val="2"/>
        <charset val="238"/>
        <scheme val="minor"/>
      </rPr>
      <t>4</t>
    </r>
    <r>
      <rPr>
        <sz val="11"/>
        <color theme="1"/>
        <rFont val="Calibri"/>
        <family val="2"/>
        <charset val="238"/>
        <scheme val="minor"/>
      </rPr>
      <t>(0,99)=</t>
    </r>
  </si>
  <si>
    <t>pre k=23</t>
  </si>
  <si>
    <r>
      <t>t</t>
    </r>
    <r>
      <rPr>
        <vertAlign val="superscript"/>
        <sz val="11"/>
        <color theme="1"/>
        <rFont val="Calibri"/>
        <family val="2"/>
        <charset val="238"/>
        <scheme val="minor"/>
      </rPr>
      <t>kv</t>
    </r>
    <r>
      <rPr>
        <vertAlign val="subscript"/>
        <sz val="11"/>
        <color theme="1"/>
        <rFont val="Calibri"/>
        <family val="2"/>
        <charset val="238"/>
        <scheme val="minor"/>
      </rPr>
      <t>23</t>
    </r>
    <r>
      <rPr>
        <sz val="11"/>
        <color theme="1"/>
        <rFont val="Calibri"/>
        <family val="2"/>
        <charset val="238"/>
        <scheme val="minor"/>
      </rPr>
      <t>(0,99)=</t>
    </r>
  </si>
  <si>
    <r>
      <t>Náhodná premenná sa riadi Studentovým</t>
    </r>
    <r>
      <rPr>
        <i/>
        <sz val="11"/>
        <color theme="1"/>
        <rFont val="Calibri"/>
        <family val="2"/>
        <charset val="238"/>
        <scheme val="minor"/>
      </rPr>
      <t xml:space="preserve"> t</t>
    </r>
    <r>
      <rPr>
        <sz val="11"/>
        <color theme="1"/>
        <rFont val="Calibri"/>
        <family val="2"/>
        <charset val="238"/>
        <scheme val="minor"/>
      </rPr>
      <t xml:space="preserve">-rozdelením so 4 stupňami voľnosti. Aká je hodnota, ktorú presahuje 90% hodnôt danej premennej?  </t>
    </r>
  </si>
  <si>
    <r>
      <t>Aky je podiel hodnôt náhodnej premennej so Studentovým</t>
    </r>
    <r>
      <rPr>
        <i/>
        <sz val="11"/>
        <color theme="1"/>
        <rFont val="Calibri"/>
        <family val="2"/>
        <charset val="238"/>
        <scheme val="minor"/>
      </rPr>
      <t xml:space="preserve"> t</t>
    </r>
    <r>
      <rPr>
        <sz val="11"/>
        <color theme="1"/>
        <rFont val="Calibri"/>
        <family val="2"/>
        <charset val="238"/>
        <scheme val="minor"/>
      </rPr>
      <t>-rozdelením so 4 stupňami voľnosti, ktoré presahujú číslo 1,7?</t>
    </r>
  </si>
  <si>
    <t>X-zivotnost vyrobku v rokoch</t>
  </si>
  <si>
    <t>X ~ N(50; 25)</t>
  </si>
  <si>
    <r>
      <t xml:space="preserve">X </t>
    </r>
    <r>
      <rPr>
        <sz val="11"/>
        <color theme="1"/>
        <rFont val="Calibri"/>
        <family val="2"/>
        <charset val="238"/>
      </rPr>
      <t>~</t>
    </r>
    <r>
      <rPr>
        <sz val="11"/>
        <color theme="1"/>
        <rFont val="Calibri"/>
        <family val="2"/>
        <charset val="238"/>
        <scheme val="minor"/>
      </rPr>
      <t xml:space="preserve"> N(68.3; 0.04)</t>
    </r>
  </si>
  <si>
    <r>
      <t xml:space="preserve">X </t>
    </r>
    <r>
      <rPr>
        <sz val="11"/>
        <color theme="1"/>
        <rFont val="Calibri"/>
        <family val="2"/>
        <charset val="238"/>
      </rPr>
      <t>~</t>
    </r>
    <r>
      <rPr>
        <sz val="11"/>
        <color theme="1"/>
        <rFont val="Calibri"/>
        <family val="2"/>
        <charset val="238"/>
        <scheme val="minor"/>
      </rPr>
      <t xml:space="preserve"> N(5.6;1.7^2)</t>
    </r>
  </si>
  <si>
    <t>P(X&lt;=2)=</t>
  </si>
  <si>
    <t>priemerny zisk za predany kus:</t>
  </si>
  <si>
    <t>aka ma byt zaruka, aby priemerny zisk bol aspon 508€?</t>
  </si>
  <si>
    <t>c)  Kolko percent studentov dokonci pracu od 100 do 120 minut?</t>
  </si>
  <si>
    <t>520-1000*p&gt;=508</t>
  </si>
  <si>
    <t>12/1000&gt;=p</t>
  </si>
  <si>
    <t>x alfa=F^(-1)(alfa)=</t>
  </si>
  <si>
    <t>t.j. 21.15 mesiacov</t>
  </si>
  <si>
    <t>X-hmotnost masla</t>
  </si>
  <si>
    <r>
      <t xml:space="preserve">X </t>
    </r>
    <r>
      <rPr>
        <sz val="11"/>
        <color theme="1"/>
        <rFont val="Calibri"/>
        <family val="2"/>
        <charset val="238"/>
      </rPr>
      <t>~</t>
    </r>
    <r>
      <rPr>
        <sz val="11"/>
        <color theme="1"/>
        <rFont val="Calibri"/>
        <family val="2"/>
        <charset val="238"/>
        <scheme val="minor"/>
      </rPr>
      <t xml:space="preserve"> N(246;8^2)</t>
    </r>
  </si>
  <si>
    <t>P(X&lt;250)=</t>
  </si>
  <si>
    <t>b) Urcte pravdepodobnost, ze nahodne vybrane balenie masla bude mat hmotnost väcsiu ako 240 g?</t>
  </si>
  <si>
    <t>P(X&gt;240)=</t>
  </si>
  <si>
    <t>P(240&lt;X&lt;260)=</t>
  </si>
  <si>
    <r>
      <t xml:space="preserve">c) Aky je v celej produkcii masla podiel baleni, ktore prejdu vystupnou kontrolou, pokial je povolena tolerancia od stanovenej hmotnosti 250g </t>
    </r>
    <r>
      <rPr>
        <sz val="11"/>
        <color theme="1"/>
        <rFont val="Calibri"/>
        <family val="2"/>
        <charset val="238"/>
      </rPr>
      <t>±10g?</t>
    </r>
  </si>
  <si>
    <t>P(X&gt;80)=</t>
  </si>
  <si>
    <t>P(X&gt;77)=</t>
  </si>
  <si>
    <t>A-nahodne vybrany vyrobok je dlhsi ako 80 cm:</t>
  </si>
  <si>
    <t>B-nahodne vybrany vyrobok je dlhsi ako 77 cm:</t>
  </si>
  <si>
    <t>X-pevnost v tahu</t>
  </si>
  <si>
    <r>
      <t xml:space="preserve">X </t>
    </r>
    <r>
      <rPr>
        <sz val="11"/>
        <color theme="1"/>
        <rFont val="Calibri"/>
        <family val="2"/>
        <charset val="238"/>
      </rPr>
      <t>~</t>
    </r>
    <r>
      <rPr>
        <sz val="11"/>
        <color theme="1"/>
        <rFont val="Calibri"/>
        <family val="2"/>
        <charset val="238"/>
        <scheme val="minor"/>
      </rPr>
      <t xml:space="preserve"> N(2.4;0.64)</t>
    </r>
  </si>
  <si>
    <t>P(X&lt;2.7)=</t>
  </si>
  <si>
    <t>P(X&gt;2)=</t>
  </si>
  <si>
    <t>P(1.4&lt;X&lt;3.4)=</t>
  </si>
  <si>
    <r>
      <t>F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(0.95)=</t>
    </r>
  </si>
  <si>
    <r>
      <t>F</t>
    </r>
    <r>
      <rPr>
        <vertAlign val="superscript"/>
        <sz val="11"/>
        <color theme="1"/>
        <rFont val="Calibri"/>
        <family val="2"/>
        <charset val="238"/>
        <scheme val="minor"/>
      </rPr>
      <t>-1</t>
    </r>
    <r>
      <rPr>
        <sz val="11"/>
        <color theme="1"/>
        <rFont val="Calibri"/>
        <family val="2"/>
        <charset val="238"/>
        <scheme val="minor"/>
      </rPr>
      <t>(0.75)=</t>
    </r>
  </si>
  <si>
    <t>r=</t>
  </si>
  <si>
    <t>X-hmotnost balenia</t>
  </si>
  <si>
    <r>
      <t xml:space="preserve">X </t>
    </r>
    <r>
      <rPr>
        <sz val="11"/>
        <color theme="1"/>
        <rFont val="Calibri"/>
        <family val="2"/>
        <charset val="238"/>
      </rPr>
      <t>~</t>
    </r>
    <r>
      <rPr>
        <sz val="11"/>
        <color theme="1"/>
        <rFont val="Calibri"/>
        <family val="2"/>
        <charset val="238"/>
        <scheme val="minor"/>
      </rPr>
      <t xml:space="preserve"> N(996;18^2)</t>
    </r>
  </si>
  <si>
    <t>P(X&gt;980)=</t>
  </si>
  <si>
    <t>P(970&lt;X&lt;1030)=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</si>
</sst>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00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color indexed="81"/>
      <name val="Tahoma"/>
      <family val="2"/>
      <charset val="238"/>
    </font>
    <font>
      <sz val="11"/>
      <color theme="1"/>
      <name val="Calibri"/>
      <family val="2"/>
      <charset val="238"/>
    </font>
    <font>
      <b/>
      <sz val="11"/>
      <color theme="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vertAlign val="subscript"/>
      <sz val="11"/>
      <color theme="1"/>
      <name val="Calibri"/>
      <family val="2"/>
      <charset val="238"/>
      <scheme val="minor"/>
    </font>
    <font>
      <b/>
      <sz val="11"/>
      <color theme="3" tint="-0.499984740745262"/>
      <name val="Calibri"/>
      <family val="2"/>
      <charset val="238"/>
      <scheme val="minor"/>
    </font>
    <font>
      <sz val="11"/>
      <color theme="3" tint="-0.499984740745262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1" xfId="0" applyFill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/>
    <xf numFmtId="0" fontId="0" fillId="2" borderId="1" xfId="0" applyFill="1" applyBorder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2" fillId="0" borderId="0" xfId="0" applyFont="1" applyFill="1"/>
    <xf numFmtId="0" fontId="0" fillId="0" borderId="0" xfId="0" applyFill="1" applyBorder="1" applyAlignment="1">
      <alignment horizontal="left"/>
    </xf>
    <xf numFmtId="0" fontId="5" fillId="0" borderId="0" xfId="0" applyFont="1"/>
    <xf numFmtId="0" fontId="0" fillId="2" borderId="0" xfId="0" applyFill="1" applyAlignment="1">
      <alignment horizontal="left"/>
    </xf>
    <xf numFmtId="0" fontId="4" fillId="0" borderId="0" xfId="0" applyFont="1"/>
    <xf numFmtId="0" fontId="9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6" xfId="0" applyBorder="1"/>
    <xf numFmtId="0" fontId="0" fillId="0" borderId="6" xfId="0" applyBorder="1" applyAlignment="1">
      <alignment horizontal="left"/>
    </xf>
    <xf numFmtId="0" fontId="0" fillId="0" borderId="7" xfId="0" applyBorder="1"/>
    <xf numFmtId="0" fontId="0" fillId="0" borderId="8" xfId="0" applyBorder="1" applyAlignment="1">
      <alignment horizontal="right"/>
    </xf>
    <xf numFmtId="0" fontId="0" fillId="0" borderId="7" xfId="0" applyBorder="1" applyAlignment="1">
      <alignment horizontal="left"/>
    </xf>
    <xf numFmtId="0" fontId="12" fillId="0" borderId="0" xfId="0" applyFont="1"/>
    <xf numFmtId="0" fontId="0" fillId="0" borderId="0" xfId="0" applyAlignment="1">
      <alignment horizontal="right"/>
    </xf>
    <xf numFmtId="0" fontId="0" fillId="0" borderId="0" xfId="0"/>
    <xf numFmtId="0" fontId="13" fillId="0" borderId="0" xfId="0" applyFont="1"/>
    <xf numFmtId="0" fontId="14" fillId="0" borderId="0" xfId="0" applyFont="1"/>
    <xf numFmtId="0" fontId="15" fillId="0" borderId="0" xfId="0" applyFont="1"/>
    <xf numFmtId="16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11" fillId="0" borderId="0" xfId="0" applyFont="1"/>
    <xf numFmtId="9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right"/>
    </xf>
    <xf numFmtId="0" fontId="8" fillId="0" borderId="0" xfId="0" applyFont="1"/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'N(0,1)'!$C$7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'N(0,1)'!$B$8:$B$22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'N(0,1)'!$C$8:$C$22</c:f>
              <c:numCache>
                <c:formatCode>General</c:formatCode>
                <c:ptCount val="15"/>
                <c:pt idx="0">
                  <c:v>8.7268269504576015E-4</c:v>
                </c:pt>
                <c:pt idx="1">
                  <c:v>4.4318484119380075E-3</c:v>
                </c:pt>
                <c:pt idx="2">
                  <c:v>1.752830049356854E-2</c:v>
                </c:pt>
                <c:pt idx="3">
                  <c:v>5.3990966513188063E-2</c:v>
                </c:pt>
                <c:pt idx="4">
                  <c:v>0.12951759566589174</c:v>
                </c:pt>
                <c:pt idx="5">
                  <c:v>0.24197072451914337</c:v>
                </c:pt>
                <c:pt idx="6">
                  <c:v>0.35206532676429952</c:v>
                </c:pt>
                <c:pt idx="7">
                  <c:v>0.3989422804014327</c:v>
                </c:pt>
                <c:pt idx="8">
                  <c:v>0.35206532676429952</c:v>
                </c:pt>
                <c:pt idx="9">
                  <c:v>0.24197072451914337</c:v>
                </c:pt>
                <c:pt idx="10">
                  <c:v>0.12951759566589174</c:v>
                </c:pt>
                <c:pt idx="11">
                  <c:v>5.3990966513188063E-2</c:v>
                </c:pt>
                <c:pt idx="12">
                  <c:v>1.752830049356854E-2</c:v>
                </c:pt>
                <c:pt idx="13">
                  <c:v>4.4318484119380075E-3</c:v>
                </c:pt>
                <c:pt idx="14">
                  <c:v>8.7268269504576015E-4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130-42AB-A1DC-E25696261F6A}"/>
            </c:ext>
          </c:extLst>
        </c:ser>
        <c:ser>
          <c:idx val="1"/>
          <c:order val="1"/>
          <c:tx>
            <c:strRef>
              <c:f>'N(0,1)'!$D$7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'N(0,1)'!$B$8:$B$22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'N(0,1)'!$D$8:$D$22</c:f>
              <c:numCache>
                <c:formatCode>General</c:formatCode>
                <c:ptCount val="15"/>
                <c:pt idx="0">
                  <c:v>2.3262907903552504E-4</c:v>
                </c:pt>
                <c:pt idx="1">
                  <c:v>1.3498980316300933E-3</c:v>
                </c:pt>
                <c:pt idx="2">
                  <c:v>6.2096653257761331E-3</c:v>
                </c:pt>
                <c:pt idx="3">
                  <c:v>2.2750131948179191E-2</c:v>
                </c:pt>
                <c:pt idx="4">
                  <c:v>6.6807201268858057E-2</c:v>
                </c:pt>
                <c:pt idx="5">
                  <c:v>0.15865525393145699</c:v>
                </c:pt>
                <c:pt idx="6">
                  <c:v>0.30853753872598688</c:v>
                </c:pt>
                <c:pt idx="7">
                  <c:v>0.5</c:v>
                </c:pt>
                <c:pt idx="8">
                  <c:v>0.69146246127401312</c:v>
                </c:pt>
                <c:pt idx="9">
                  <c:v>0.84134474606854304</c:v>
                </c:pt>
                <c:pt idx="10">
                  <c:v>0.93319279873114191</c:v>
                </c:pt>
                <c:pt idx="11">
                  <c:v>0.97724986805182079</c:v>
                </c:pt>
                <c:pt idx="12">
                  <c:v>0.99379033467422384</c:v>
                </c:pt>
                <c:pt idx="13">
                  <c:v>0.9986501019683699</c:v>
                </c:pt>
                <c:pt idx="14">
                  <c:v>0.99976737092096446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130-42AB-A1DC-E25696261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455407"/>
        <c:axId val="1980457903"/>
      </c:scatterChart>
      <c:valAx>
        <c:axId val="1980455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80457903"/>
        <c:crosses val="autoZero"/>
        <c:crossBetween val="midCat"/>
      </c:valAx>
      <c:valAx>
        <c:axId val="198045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804554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N_porovnanie!$B$4</c:f>
              <c:strCache>
                <c:ptCount val="1"/>
                <c:pt idx="0">
                  <c:v>N(0;1)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N_porovnanie!$A$5:$A$71</c:f>
              <c:numCache>
                <c:formatCode>General</c:formatCode>
                <c:ptCount val="67"/>
                <c:pt idx="0">
                  <c:v>-6</c:v>
                </c:pt>
                <c:pt idx="1">
                  <c:v>-5.8</c:v>
                </c:pt>
                <c:pt idx="2">
                  <c:v>-5.6</c:v>
                </c:pt>
                <c:pt idx="3">
                  <c:v>-5.4</c:v>
                </c:pt>
                <c:pt idx="4">
                  <c:v>-5.2</c:v>
                </c:pt>
                <c:pt idx="5">
                  <c:v>-5</c:v>
                </c:pt>
                <c:pt idx="6">
                  <c:v>-4.8</c:v>
                </c:pt>
                <c:pt idx="7">
                  <c:v>-4.5999999999999996</c:v>
                </c:pt>
                <c:pt idx="8">
                  <c:v>-4.4000000000000004</c:v>
                </c:pt>
                <c:pt idx="9">
                  <c:v>-4.2</c:v>
                </c:pt>
                <c:pt idx="10">
                  <c:v>-4</c:v>
                </c:pt>
                <c:pt idx="11">
                  <c:v>-3.8</c:v>
                </c:pt>
                <c:pt idx="12">
                  <c:v>-3.6</c:v>
                </c:pt>
                <c:pt idx="13">
                  <c:v>-3.4</c:v>
                </c:pt>
                <c:pt idx="14">
                  <c:v>-3.2</c:v>
                </c:pt>
                <c:pt idx="15">
                  <c:v>-3</c:v>
                </c:pt>
                <c:pt idx="16">
                  <c:v>-2.8</c:v>
                </c:pt>
                <c:pt idx="17">
                  <c:v>-2.6</c:v>
                </c:pt>
                <c:pt idx="18">
                  <c:v>-2.4</c:v>
                </c:pt>
                <c:pt idx="19">
                  <c:v>-2.2000000000000002</c:v>
                </c:pt>
                <c:pt idx="20">
                  <c:v>-2</c:v>
                </c:pt>
                <c:pt idx="21">
                  <c:v>-1.8</c:v>
                </c:pt>
                <c:pt idx="22">
                  <c:v>-1.6</c:v>
                </c:pt>
                <c:pt idx="23">
                  <c:v>-1.4</c:v>
                </c:pt>
                <c:pt idx="24">
                  <c:v>-1.2</c:v>
                </c:pt>
                <c:pt idx="25">
                  <c:v>-1</c:v>
                </c:pt>
                <c:pt idx="26">
                  <c:v>-0.8</c:v>
                </c:pt>
                <c:pt idx="27">
                  <c:v>-0.6</c:v>
                </c:pt>
                <c:pt idx="28">
                  <c:v>-0.4</c:v>
                </c:pt>
                <c:pt idx="29">
                  <c:v>-0.19999999999998999</c:v>
                </c:pt>
                <c:pt idx="30">
                  <c:v>9.7699626167013807E-15</c:v>
                </c:pt>
                <c:pt idx="31">
                  <c:v>0.20000000000001</c:v>
                </c:pt>
                <c:pt idx="32">
                  <c:v>0.40000000000001001</c:v>
                </c:pt>
                <c:pt idx="33">
                  <c:v>0.60000000000000997</c:v>
                </c:pt>
                <c:pt idx="34">
                  <c:v>0.80000000000001004</c:v>
                </c:pt>
                <c:pt idx="35">
                  <c:v>1.00000000000001</c:v>
                </c:pt>
                <c:pt idx="36">
                  <c:v>1.2000000000000099</c:v>
                </c:pt>
                <c:pt idx="37">
                  <c:v>1.4000000000000099</c:v>
                </c:pt>
                <c:pt idx="38">
                  <c:v>1.6000000000000101</c:v>
                </c:pt>
                <c:pt idx="39">
                  <c:v>1.80000000000001</c:v>
                </c:pt>
                <c:pt idx="40">
                  <c:v>2.0000000000000102</c:v>
                </c:pt>
                <c:pt idx="41">
                  <c:v>2.2000000000000099</c:v>
                </c:pt>
                <c:pt idx="42">
                  <c:v>2.4000000000000101</c:v>
                </c:pt>
                <c:pt idx="43">
                  <c:v>2.6000000000000099</c:v>
                </c:pt>
                <c:pt idx="44">
                  <c:v>2.80000000000001</c:v>
                </c:pt>
                <c:pt idx="45">
                  <c:v>3.0000000000000102</c:v>
                </c:pt>
                <c:pt idx="46">
                  <c:v>3.2000000000000099</c:v>
                </c:pt>
                <c:pt idx="47">
                  <c:v>3.4000000000000101</c:v>
                </c:pt>
                <c:pt idx="48">
                  <c:v>3.6000000000000099</c:v>
                </c:pt>
                <c:pt idx="49">
                  <c:v>3.80000000000001</c:v>
                </c:pt>
                <c:pt idx="50">
                  <c:v>4</c:v>
                </c:pt>
                <c:pt idx="51">
                  <c:v>4.2</c:v>
                </c:pt>
                <c:pt idx="52">
                  <c:v>4.4000000000000004</c:v>
                </c:pt>
                <c:pt idx="53">
                  <c:v>4.5999999999999996</c:v>
                </c:pt>
                <c:pt idx="54">
                  <c:v>4.8</c:v>
                </c:pt>
                <c:pt idx="55">
                  <c:v>5</c:v>
                </c:pt>
                <c:pt idx="56">
                  <c:v>5.2</c:v>
                </c:pt>
                <c:pt idx="57">
                  <c:v>5.4</c:v>
                </c:pt>
                <c:pt idx="58">
                  <c:v>5.6</c:v>
                </c:pt>
                <c:pt idx="59">
                  <c:v>5.8</c:v>
                </c:pt>
                <c:pt idx="60">
                  <c:v>6</c:v>
                </c:pt>
                <c:pt idx="61">
                  <c:v>6.2</c:v>
                </c:pt>
                <c:pt idx="62">
                  <c:v>6.4</c:v>
                </c:pt>
                <c:pt idx="63">
                  <c:v>6.6</c:v>
                </c:pt>
                <c:pt idx="64">
                  <c:v>6.8</c:v>
                </c:pt>
                <c:pt idx="65">
                  <c:v>7</c:v>
                </c:pt>
                <c:pt idx="66">
                  <c:v>7.2</c:v>
                </c:pt>
              </c:numCache>
            </c:numRef>
          </c:xVal>
          <c:yVal>
            <c:numRef>
              <c:f>N_porovnanie!$B$5:$B$71</c:f>
              <c:numCache>
                <c:formatCode>General</c:formatCode>
                <c:ptCount val="67"/>
                <c:pt idx="0">
                  <c:v>6.0758828498232861E-9</c:v>
                </c:pt>
                <c:pt idx="1">
                  <c:v>1.9773196406244672E-8</c:v>
                </c:pt>
                <c:pt idx="2">
                  <c:v>6.1826205001658573E-8</c:v>
                </c:pt>
                <c:pt idx="3">
                  <c:v>1.8573618445552897E-7</c:v>
                </c:pt>
                <c:pt idx="4">
                  <c:v>5.3610353446976145E-7</c:v>
                </c:pt>
                <c:pt idx="5">
                  <c:v>1.4867195147342977E-6</c:v>
                </c:pt>
                <c:pt idx="6">
                  <c:v>3.9612990910320753E-6</c:v>
                </c:pt>
                <c:pt idx="7">
                  <c:v>1.0140852065486758E-5</c:v>
                </c:pt>
                <c:pt idx="8">
                  <c:v>2.4942471290053535E-5</c:v>
                </c:pt>
                <c:pt idx="9">
                  <c:v>5.8943067756539855E-5</c:v>
                </c:pt>
                <c:pt idx="10">
                  <c:v>1.3383022576488537E-4</c:v>
                </c:pt>
                <c:pt idx="11">
                  <c:v>2.9194692579146027E-4</c:v>
                </c:pt>
                <c:pt idx="12">
                  <c:v>6.119019301137719E-4</c:v>
                </c:pt>
                <c:pt idx="13">
                  <c:v>1.2322191684730199E-3</c:v>
                </c:pt>
                <c:pt idx="14">
                  <c:v>2.3840882014648404E-3</c:v>
                </c:pt>
                <c:pt idx="15">
                  <c:v>4.4318484119380075E-3</c:v>
                </c:pt>
                <c:pt idx="16">
                  <c:v>7.9154515829799686E-3</c:v>
                </c:pt>
                <c:pt idx="17">
                  <c:v>1.3582969233685613E-2</c:v>
                </c:pt>
                <c:pt idx="18">
                  <c:v>2.2394530294842899E-2</c:v>
                </c:pt>
                <c:pt idx="19">
                  <c:v>3.5474592846231424E-2</c:v>
                </c:pt>
                <c:pt idx="20">
                  <c:v>5.3990966513188063E-2</c:v>
                </c:pt>
                <c:pt idx="21">
                  <c:v>7.8950158300894149E-2</c:v>
                </c:pt>
                <c:pt idx="22">
                  <c:v>0.11092083467945554</c:v>
                </c:pt>
                <c:pt idx="23">
                  <c:v>0.14972746563574488</c:v>
                </c:pt>
                <c:pt idx="24">
                  <c:v>0.19418605498321295</c:v>
                </c:pt>
                <c:pt idx="25">
                  <c:v>0.24197072451914337</c:v>
                </c:pt>
                <c:pt idx="26">
                  <c:v>0.28969155276148273</c:v>
                </c:pt>
                <c:pt idx="27">
                  <c:v>0.33322460289179967</c:v>
                </c:pt>
                <c:pt idx="28">
                  <c:v>0.36827014030332333</c:v>
                </c:pt>
                <c:pt idx="29">
                  <c:v>0.39104269397545666</c:v>
                </c:pt>
                <c:pt idx="30">
                  <c:v>0.3989422804014327</c:v>
                </c:pt>
                <c:pt idx="31">
                  <c:v>0.3910426939754551</c:v>
                </c:pt>
                <c:pt idx="32">
                  <c:v>0.36827014030332184</c:v>
                </c:pt>
                <c:pt idx="33">
                  <c:v>0.33322460289179767</c:v>
                </c:pt>
                <c:pt idx="34">
                  <c:v>0.2896915527614804</c:v>
                </c:pt>
                <c:pt idx="35">
                  <c:v>0.24197072451914092</c:v>
                </c:pt>
                <c:pt idx="36">
                  <c:v>0.19418605498321065</c:v>
                </c:pt>
                <c:pt idx="37">
                  <c:v>0.1497274656357428</c:v>
                </c:pt>
                <c:pt idx="38">
                  <c:v>0.11092083467945377</c:v>
                </c:pt>
                <c:pt idx="39">
                  <c:v>7.8950158300892734E-2</c:v>
                </c:pt>
                <c:pt idx="40">
                  <c:v>5.3990966513186953E-2</c:v>
                </c:pt>
                <c:pt idx="41">
                  <c:v>3.5474592846230668E-2</c:v>
                </c:pt>
                <c:pt idx="42">
                  <c:v>2.2394530294842355E-2</c:v>
                </c:pt>
                <c:pt idx="43">
                  <c:v>1.3582969233685271E-2</c:v>
                </c:pt>
                <c:pt idx="44">
                  <c:v>7.915451582979743E-3</c:v>
                </c:pt>
                <c:pt idx="45">
                  <c:v>4.431848411937874E-3</c:v>
                </c:pt>
                <c:pt idx="46">
                  <c:v>2.3840882014647662E-3</c:v>
                </c:pt>
                <c:pt idx="47">
                  <c:v>1.2322191684729772E-3</c:v>
                </c:pt>
                <c:pt idx="48">
                  <c:v>6.1190193011375076E-4</c:v>
                </c:pt>
                <c:pt idx="49">
                  <c:v>2.919469257914491E-4</c:v>
                </c:pt>
                <c:pt idx="50">
                  <c:v>1.3383022576488537E-4</c:v>
                </c:pt>
                <c:pt idx="51">
                  <c:v>5.8943067756539855E-5</c:v>
                </c:pt>
                <c:pt idx="52">
                  <c:v>2.4942471290053535E-5</c:v>
                </c:pt>
                <c:pt idx="53">
                  <c:v>1.0140852065486758E-5</c:v>
                </c:pt>
                <c:pt idx="54">
                  <c:v>3.9612990910320753E-6</c:v>
                </c:pt>
                <c:pt idx="55">
                  <c:v>1.4867195147342977E-6</c:v>
                </c:pt>
                <c:pt idx="56">
                  <c:v>5.3610353446976145E-7</c:v>
                </c:pt>
                <c:pt idx="57">
                  <c:v>1.8573618445552897E-7</c:v>
                </c:pt>
                <c:pt idx="58">
                  <c:v>6.1826205001658573E-8</c:v>
                </c:pt>
                <c:pt idx="59">
                  <c:v>1.9773196406244672E-8</c:v>
                </c:pt>
                <c:pt idx="60">
                  <c:v>6.0758828498232861E-9</c:v>
                </c:pt>
                <c:pt idx="61">
                  <c:v>1.7937839079640794E-9</c:v>
                </c:pt>
                <c:pt idx="62">
                  <c:v>5.0881402816450389E-10</c:v>
                </c:pt>
                <c:pt idx="63">
                  <c:v>1.3866799941653172E-10</c:v>
                </c:pt>
                <c:pt idx="64">
                  <c:v>3.6309615017918004E-11</c:v>
                </c:pt>
                <c:pt idx="65">
                  <c:v>9.1347204083645936E-12</c:v>
                </c:pt>
                <c:pt idx="66">
                  <c:v>2.2079899631371392E-12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2E-42B4-A78C-5C8B990812D4}"/>
            </c:ext>
          </c:extLst>
        </c:ser>
        <c:ser>
          <c:idx val="1"/>
          <c:order val="1"/>
          <c:tx>
            <c:strRef>
              <c:f>N_porovnanie!$C$4</c:f>
              <c:strCache>
                <c:ptCount val="1"/>
                <c:pt idx="0">
                  <c:v>N(0;2)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N_porovnanie!$A$5:$A$71</c:f>
              <c:numCache>
                <c:formatCode>General</c:formatCode>
                <c:ptCount val="67"/>
                <c:pt idx="0">
                  <c:v>-6</c:v>
                </c:pt>
                <c:pt idx="1">
                  <c:v>-5.8</c:v>
                </c:pt>
                <c:pt idx="2">
                  <c:v>-5.6</c:v>
                </c:pt>
                <c:pt idx="3">
                  <c:v>-5.4</c:v>
                </c:pt>
                <c:pt idx="4">
                  <c:v>-5.2</c:v>
                </c:pt>
                <c:pt idx="5">
                  <c:v>-5</c:v>
                </c:pt>
                <c:pt idx="6">
                  <c:v>-4.8</c:v>
                </c:pt>
                <c:pt idx="7">
                  <c:v>-4.5999999999999996</c:v>
                </c:pt>
                <c:pt idx="8">
                  <c:v>-4.4000000000000004</c:v>
                </c:pt>
                <c:pt idx="9">
                  <c:v>-4.2</c:v>
                </c:pt>
                <c:pt idx="10">
                  <c:v>-4</c:v>
                </c:pt>
                <c:pt idx="11">
                  <c:v>-3.8</c:v>
                </c:pt>
                <c:pt idx="12">
                  <c:v>-3.6</c:v>
                </c:pt>
                <c:pt idx="13">
                  <c:v>-3.4</c:v>
                </c:pt>
                <c:pt idx="14">
                  <c:v>-3.2</c:v>
                </c:pt>
                <c:pt idx="15">
                  <c:v>-3</c:v>
                </c:pt>
                <c:pt idx="16">
                  <c:v>-2.8</c:v>
                </c:pt>
                <c:pt idx="17">
                  <c:v>-2.6</c:v>
                </c:pt>
                <c:pt idx="18">
                  <c:v>-2.4</c:v>
                </c:pt>
                <c:pt idx="19">
                  <c:v>-2.2000000000000002</c:v>
                </c:pt>
                <c:pt idx="20">
                  <c:v>-2</c:v>
                </c:pt>
                <c:pt idx="21">
                  <c:v>-1.8</c:v>
                </c:pt>
                <c:pt idx="22">
                  <c:v>-1.6</c:v>
                </c:pt>
                <c:pt idx="23">
                  <c:v>-1.4</c:v>
                </c:pt>
                <c:pt idx="24">
                  <c:v>-1.2</c:v>
                </c:pt>
                <c:pt idx="25">
                  <c:v>-1</c:v>
                </c:pt>
                <c:pt idx="26">
                  <c:v>-0.8</c:v>
                </c:pt>
                <c:pt idx="27">
                  <c:v>-0.6</c:v>
                </c:pt>
                <c:pt idx="28">
                  <c:v>-0.4</c:v>
                </c:pt>
                <c:pt idx="29">
                  <c:v>-0.19999999999998999</c:v>
                </c:pt>
                <c:pt idx="30">
                  <c:v>9.7699626167013807E-15</c:v>
                </c:pt>
                <c:pt idx="31">
                  <c:v>0.20000000000001</c:v>
                </c:pt>
                <c:pt idx="32">
                  <c:v>0.40000000000001001</c:v>
                </c:pt>
                <c:pt idx="33">
                  <c:v>0.60000000000000997</c:v>
                </c:pt>
                <c:pt idx="34">
                  <c:v>0.80000000000001004</c:v>
                </c:pt>
                <c:pt idx="35">
                  <c:v>1.00000000000001</c:v>
                </c:pt>
                <c:pt idx="36">
                  <c:v>1.2000000000000099</c:v>
                </c:pt>
                <c:pt idx="37">
                  <c:v>1.4000000000000099</c:v>
                </c:pt>
                <c:pt idx="38">
                  <c:v>1.6000000000000101</c:v>
                </c:pt>
                <c:pt idx="39">
                  <c:v>1.80000000000001</c:v>
                </c:pt>
                <c:pt idx="40">
                  <c:v>2.0000000000000102</c:v>
                </c:pt>
                <c:pt idx="41">
                  <c:v>2.2000000000000099</c:v>
                </c:pt>
                <c:pt idx="42">
                  <c:v>2.4000000000000101</c:v>
                </c:pt>
                <c:pt idx="43">
                  <c:v>2.6000000000000099</c:v>
                </c:pt>
                <c:pt idx="44">
                  <c:v>2.80000000000001</c:v>
                </c:pt>
                <c:pt idx="45">
                  <c:v>3.0000000000000102</c:v>
                </c:pt>
                <c:pt idx="46">
                  <c:v>3.2000000000000099</c:v>
                </c:pt>
                <c:pt idx="47">
                  <c:v>3.4000000000000101</c:v>
                </c:pt>
                <c:pt idx="48">
                  <c:v>3.6000000000000099</c:v>
                </c:pt>
                <c:pt idx="49">
                  <c:v>3.80000000000001</c:v>
                </c:pt>
                <c:pt idx="50">
                  <c:v>4</c:v>
                </c:pt>
                <c:pt idx="51">
                  <c:v>4.2</c:v>
                </c:pt>
                <c:pt idx="52">
                  <c:v>4.4000000000000004</c:v>
                </c:pt>
                <c:pt idx="53">
                  <c:v>4.5999999999999996</c:v>
                </c:pt>
                <c:pt idx="54">
                  <c:v>4.8</c:v>
                </c:pt>
                <c:pt idx="55">
                  <c:v>5</c:v>
                </c:pt>
                <c:pt idx="56">
                  <c:v>5.2</c:v>
                </c:pt>
                <c:pt idx="57">
                  <c:v>5.4</c:v>
                </c:pt>
                <c:pt idx="58">
                  <c:v>5.6</c:v>
                </c:pt>
                <c:pt idx="59">
                  <c:v>5.8</c:v>
                </c:pt>
                <c:pt idx="60">
                  <c:v>6</c:v>
                </c:pt>
                <c:pt idx="61">
                  <c:v>6.2</c:v>
                </c:pt>
                <c:pt idx="62">
                  <c:v>6.4</c:v>
                </c:pt>
                <c:pt idx="63">
                  <c:v>6.6</c:v>
                </c:pt>
                <c:pt idx="64">
                  <c:v>6.8</c:v>
                </c:pt>
                <c:pt idx="65">
                  <c:v>7</c:v>
                </c:pt>
                <c:pt idx="66">
                  <c:v>7.2</c:v>
                </c:pt>
              </c:numCache>
            </c:numRef>
          </c:xVal>
          <c:yVal>
            <c:numRef>
              <c:f>N_porovnanie!$C$5:$C$71</c:f>
              <c:numCache>
                <c:formatCode>General</c:formatCode>
                <c:ptCount val="67"/>
                <c:pt idx="0">
                  <c:v>3.4813262986687027E-5</c:v>
                </c:pt>
                <c:pt idx="1">
                  <c:v>6.2802723130182266E-5</c:v>
                </c:pt>
                <c:pt idx="2">
                  <c:v>1.1105198605141697E-4</c:v>
                </c:pt>
                <c:pt idx="3">
                  <c:v>1.9248118996378579E-4</c:v>
                </c:pt>
                <c:pt idx="4">
                  <c:v>3.2701251243082049E-4</c:v>
                </c:pt>
                <c:pt idx="5">
                  <c:v>5.4457105758817792E-4</c:v>
                </c:pt>
                <c:pt idx="6">
                  <c:v>8.8891217021943843E-4</c:v>
                </c:pt>
                <c:pt idx="7">
                  <c:v>1.4222543106313429E-3</c:v>
                </c:pt>
                <c:pt idx="8">
                  <c:v>2.2305387662290514E-3</c:v>
                </c:pt>
                <c:pt idx="9">
                  <c:v>3.4289124999517095E-3</c:v>
                </c:pt>
                <c:pt idx="10">
                  <c:v>5.1667463385230176E-3</c:v>
                </c:pt>
                <c:pt idx="11">
                  <c:v>7.6311851088619641E-3</c:v>
                </c:pt>
                <c:pt idx="12">
                  <c:v>1.1047930833002767E-2</c:v>
                </c:pt>
                <c:pt idx="13">
                  <c:v>1.5677760124217108E-2</c:v>
                </c:pt>
                <c:pt idx="14">
                  <c:v>2.1807264658486338E-2</c:v>
                </c:pt>
                <c:pt idx="15">
                  <c:v>2.9732572305907361E-2</c:v>
                </c:pt>
                <c:pt idx="16">
                  <c:v>3.9735426919319493E-2</c:v>
                </c:pt>
                <c:pt idx="17">
                  <c:v>5.2051996699017417E-2</c:v>
                </c:pt>
                <c:pt idx="18">
                  <c:v>6.6836086750884816E-2</c:v>
                </c:pt>
                <c:pt idx="19">
                  <c:v>8.4119899448311039E-2</c:v>
                </c:pt>
                <c:pt idx="20">
                  <c:v>0.10377687435514869</c:v>
                </c:pt>
                <c:pt idx="21">
                  <c:v>0.12549214356009067</c:v>
                </c:pt>
                <c:pt idx="22">
                  <c:v>0.14874644656436722</c:v>
                </c:pt>
                <c:pt idx="23">
                  <c:v>0.17281871510263469</c:v>
                </c:pt>
                <c:pt idx="24">
                  <c:v>0.19681085792857184</c:v>
                </c:pt>
                <c:pt idx="25">
                  <c:v>0.21969564473386119</c:v>
                </c:pt>
                <c:pt idx="26">
                  <c:v>0.24038532470982696</c:v>
                </c:pt>
                <c:pt idx="27">
                  <c:v>0.25781522740474078</c:v>
                </c:pt>
                <c:pt idx="28">
                  <c:v>0.2710336967762158</c:v>
                </c:pt>
                <c:pt idx="29">
                  <c:v>0.2792879016972345</c:v>
                </c:pt>
                <c:pt idx="30">
                  <c:v>0.28209479177387814</c:v>
                </c:pt>
                <c:pt idx="31">
                  <c:v>0.27928790169723394</c:v>
                </c:pt>
                <c:pt idx="32">
                  <c:v>0.27103369677621519</c:v>
                </c:pt>
                <c:pt idx="33">
                  <c:v>0.25781522740474</c:v>
                </c:pt>
                <c:pt idx="34">
                  <c:v>0.24038532470982599</c:v>
                </c:pt>
                <c:pt idx="35">
                  <c:v>0.21969564473386013</c:v>
                </c:pt>
                <c:pt idx="36">
                  <c:v>0.19681085792857064</c:v>
                </c:pt>
                <c:pt idx="37">
                  <c:v>0.17281871510263347</c:v>
                </c:pt>
                <c:pt idx="38">
                  <c:v>0.14874644656436603</c:v>
                </c:pt>
                <c:pt idx="39">
                  <c:v>0.12549214356008956</c:v>
                </c:pt>
                <c:pt idx="40">
                  <c:v>0.10377687435514761</c:v>
                </c:pt>
                <c:pt idx="41">
                  <c:v>8.4119899448310123E-2</c:v>
                </c:pt>
                <c:pt idx="42">
                  <c:v>6.6836086750883983E-2</c:v>
                </c:pt>
                <c:pt idx="43">
                  <c:v>5.2051996699016757E-2</c:v>
                </c:pt>
                <c:pt idx="44">
                  <c:v>3.9735426919318924E-2</c:v>
                </c:pt>
                <c:pt idx="45">
                  <c:v>2.9732572305906906E-2</c:v>
                </c:pt>
                <c:pt idx="46">
                  <c:v>2.1807264658485988E-2</c:v>
                </c:pt>
                <c:pt idx="47">
                  <c:v>1.5677760124216837E-2</c:v>
                </c:pt>
                <c:pt idx="48">
                  <c:v>1.1047930833002571E-2</c:v>
                </c:pt>
                <c:pt idx="49">
                  <c:v>7.6311851088618132E-3</c:v>
                </c:pt>
                <c:pt idx="50">
                  <c:v>5.1667463385230176E-3</c:v>
                </c:pt>
                <c:pt idx="51">
                  <c:v>3.4289124999517095E-3</c:v>
                </c:pt>
                <c:pt idx="52">
                  <c:v>2.2305387662290514E-3</c:v>
                </c:pt>
                <c:pt idx="53">
                  <c:v>1.4222543106313429E-3</c:v>
                </c:pt>
                <c:pt idx="54">
                  <c:v>8.8891217021943843E-4</c:v>
                </c:pt>
                <c:pt idx="55">
                  <c:v>5.4457105758817792E-4</c:v>
                </c:pt>
                <c:pt idx="56">
                  <c:v>3.2701251243082049E-4</c:v>
                </c:pt>
                <c:pt idx="57">
                  <c:v>1.9248118996378579E-4</c:v>
                </c:pt>
                <c:pt idx="58">
                  <c:v>1.1105198605141697E-4</c:v>
                </c:pt>
                <c:pt idx="59">
                  <c:v>6.2802723130182266E-5</c:v>
                </c:pt>
                <c:pt idx="60">
                  <c:v>3.4813262986687027E-5</c:v>
                </c:pt>
                <c:pt idx="61">
                  <c:v>1.8915816699135458E-5</c:v>
                </c:pt>
                <c:pt idx="62">
                  <c:v>1.0074408883308903E-5</c:v>
                </c:pt>
                <c:pt idx="63">
                  <c:v>5.2593026108950831E-6</c:v>
                </c:pt>
                <c:pt idx="64">
                  <c:v>2.6912302591701782E-6</c:v>
                </c:pt>
                <c:pt idx="65">
                  <c:v>1.3498566943461955E-6</c:v>
                </c:pt>
                <c:pt idx="66">
                  <c:v>6.6364921117914724E-7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2E-42B4-A78C-5C8B990812D4}"/>
            </c:ext>
          </c:extLst>
        </c:ser>
        <c:ser>
          <c:idx val="2"/>
          <c:order val="2"/>
          <c:tx>
            <c:strRef>
              <c:f>N_porovnanie!$D$4</c:f>
              <c:strCache>
                <c:ptCount val="1"/>
                <c:pt idx="0">
                  <c:v>N(0;5)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N_porovnanie!$A$5:$A$71</c:f>
              <c:numCache>
                <c:formatCode>General</c:formatCode>
                <c:ptCount val="67"/>
                <c:pt idx="0">
                  <c:v>-6</c:v>
                </c:pt>
                <c:pt idx="1">
                  <c:v>-5.8</c:v>
                </c:pt>
                <c:pt idx="2">
                  <c:v>-5.6</c:v>
                </c:pt>
                <c:pt idx="3">
                  <c:v>-5.4</c:v>
                </c:pt>
                <c:pt idx="4">
                  <c:v>-5.2</c:v>
                </c:pt>
                <c:pt idx="5">
                  <c:v>-5</c:v>
                </c:pt>
                <c:pt idx="6">
                  <c:v>-4.8</c:v>
                </c:pt>
                <c:pt idx="7">
                  <c:v>-4.5999999999999996</c:v>
                </c:pt>
                <c:pt idx="8">
                  <c:v>-4.4000000000000004</c:v>
                </c:pt>
                <c:pt idx="9">
                  <c:v>-4.2</c:v>
                </c:pt>
                <c:pt idx="10">
                  <c:v>-4</c:v>
                </c:pt>
                <c:pt idx="11">
                  <c:v>-3.8</c:v>
                </c:pt>
                <c:pt idx="12">
                  <c:v>-3.6</c:v>
                </c:pt>
                <c:pt idx="13">
                  <c:v>-3.4</c:v>
                </c:pt>
                <c:pt idx="14">
                  <c:v>-3.2</c:v>
                </c:pt>
                <c:pt idx="15">
                  <c:v>-3</c:v>
                </c:pt>
                <c:pt idx="16">
                  <c:v>-2.8</c:v>
                </c:pt>
                <c:pt idx="17">
                  <c:v>-2.6</c:v>
                </c:pt>
                <c:pt idx="18">
                  <c:v>-2.4</c:v>
                </c:pt>
                <c:pt idx="19">
                  <c:v>-2.2000000000000002</c:v>
                </c:pt>
                <c:pt idx="20">
                  <c:v>-2</c:v>
                </c:pt>
                <c:pt idx="21">
                  <c:v>-1.8</c:v>
                </c:pt>
                <c:pt idx="22">
                  <c:v>-1.6</c:v>
                </c:pt>
                <c:pt idx="23">
                  <c:v>-1.4</c:v>
                </c:pt>
                <c:pt idx="24">
                  <c:v>-1.2</c:v>
                </c:pt>
                <c:pt idx="25">
                  <c:v>-1</c:v>
                </c:pt>
                <c:pt idx="26">
                  <c:v>-0.8</c:v>
                </c:pt>
                <c:pt idx="27">
                  <c:v>-0.6</c:v>
                </c:pt>
                <c:pt idx="28">
                  <c:v>-0.4</c:v>
                </c:pt>
                <c:pt idx="29">
                  <c:v>-0.19999999999998999</c:v>
                </c:pt>
                <c:pt idx="30">
                  <c:v>9.7699626167013807E-15</c:v>
                </c:pt>
                <c:pt idx="31">
                  <c:v>0.20000000000001</c:v>
                </c:pt>
                <c:pt idx="32">
                  <c:v>0.40000000000001001</c:v>
                </c:pt>
                <c:pt idx="33">
                  <c:v>0.60000000000000997</c:v>
                </c:pt>
                <c:pt idx="34">
                  <c:v>0.80000000000001004</c:v>
                </c:pt>
                <c:pt idx="35">
                  <c:v>1.00000000000001</c:v>
                </c:pt>
                <c:pt idx="36">
                  <c:v>1.2000000000000099</c:v>
                </c:pt>
                <c:pt idx="37">
                  <c:v>1.4000000000000099</c:v>
                </c:pt>
                <c:pt idx="38">
                  <c:v>1.6000000000000101</c:v>
                </c:pt>
                <c:pt idx="39">
                  <c:v>1.80000000000001</c:v>
                </c:pt>
                <c:pt idx="40">
                  <c:v>2.0000000000000102</c:v>
                </c:pt>
                <c:pt idx="41">
                  <c:v>2.2000000000000099</c:v>
                </c:pt>
                <c:pt idx="42">
                  <c:v>2.4000000000000101</c:v>
                </c:pt>
                <c:pt idx="43">
                  <c:v>2.6000000000000099</c:v>
                </c:pt>
                <c:pt idx="44">
                  <c:v>2.80000000000001</c:v>
                </c:pt>
                <c:pt idx="45">
                  <c:v>3.0000000000000102</c:v>
                </c:pt>
                <c:pt idx="46">
                  <c:v>3.2000000000000099</c:v>
                </c:pt>
                <c:pt idx="47">
                  <c:v>3.4000000000000101</c:v>
                </c:pt>
                <c:pt idx="48">
                  <c:v>3.6000000000000099</c:v>
                </c:pt>
                <c:pt idx="49">
                  <c:v>3.80000000000001</c:v>
                </c:pt>
                <c:pt idx="50">
                  <c:v>4</c:v>
                </c:pt>
                <c:pt idx="51">
                  <c:v>4.2</c:v>
                </c:pt>
                <c:pt idx="52">
                  <c:v>4.4000000000000004</c:v>
                </c:pt>
                <c:pt idx="53">
                  <c:v>4.5999999999999996</c:v>
                </c:pt>
                <c:pt idx="54">
                  <c:v>4.8</c:v>
                </c:pt>
                <c:pt idx="55">
                  <c:v>5</c:v>
                </c:pt>
                <c:pt idx="56">
                  <c:v>5.2</c:v>
                </c:pt>
                <c:pt idx="57">
                  <c:v>5.4</c:v>
                </c:pt>
                <c:pt idx="58">
                  <c:v>5.6</c:v>
                </c:pt>
                <c:pt idx="59">
                  <c:v>5.8</c:v>
                </c:pt>
                <c:pt idx="60">
                  <c:v>6</c:v>
                </c:pt>
                <c:pt idx="61">
                  <c:v>6.2</c:v>
                </c:pt>
                <c:pt idx="62">
                  <c:v>6.4</c:v>
                </c:pt>
                <c:pt idx="63">
                  <c:v>6.6</c:v>
                </c:pt>
                <c:pt idx="64">
                  <c:v>6.8</c:v>
                </c:pt>
                <c:pt idx="65">
                  <c:v>7</c:v>
                </c:pt>
                <c:pt idx="66">
                  <c:v>7.2</c:v>
                </c:pt>
              </c:numCache>
            </c:numRef>
          </c:xVal>
          <c:yVal>
            <c:numRef>
              <c:f>N_porovnanie!$D$5:$D$71</c:f>
              <c:numCache>
                <c:formatCode>General</c:formatCode>
                <c:ptCount val="67"/>
                <c:pt idx="0">
                  <c:v>4.8748912161279473E-3</c:v>
                </c:pt>
                <c:pt idx="1">
                  <c:v>6.1724620227193916E-3</c:v>
                </c:pt>
                <c:pt idx="2">
                  <c:v>7.753138968526271E-3</c:v>
                </c:pt>
                <c:pt idx="3">
                  <c:v>9.6610060576908224E-3</c:v>
                </c:pt>
                <c:pt idx="4">
                  <c:v>1.1942432205945123E-2</c:v>
                </c:pt>
                <c:pt idx="5">
                  <c:v>1.464498256192648E-2</c:v>
                </c:pt>
                <c:pt idx="6">
                  <c:v>1.7816015314735468E-2</c:v>
                </c:pt>
                <c:pt idx="7">
                  <c:v>2.1500964391804614E-2</c:v>
                </c:pt>
                <c:pt idx="8">
                  <c:v>2.5741327893732222E-2</c:v>
                </c:pt>
                <c:pt idx="9">
                  <c:v>3.0572404536876579E-2</c:v>
                </c:pt>
                <c:pt idx="10">
                  <c:v>3.6020844672153669E-2</c:v>
                </c:pt>
                <c:pt idx="11">
                  <c:v>4.2102107110243328E-2</c:v>
                </c:pt>
                <c:pt idx="12">
                  <c:v>4.8817936158382376E-2</c:v>
                </c:pt>
                <c:pt idx="13">
                  <c:v>5.6153992877272088E-2</c:v>
                </c:pt>
                <c:pt idx="14">
                  <c:v>6.4077788432328239E-2</c:v>
                </c:pt>
                <c:pt idx="15">
                  <c:v>7.2537073483922923E-2</c:v>
                </c:pt>
                <c:pt idx="16">
                  <c:v>8.1458834099072022E-2</c:v>
                </c:pt>
                <c:pt idx="17">
                  <c:v>9.0749030469881475E-2</c:v>
                </c:pt>
                <c:pt idx="18">
                  <c:v>0.10029318931887386</c:v>
                </c:pt>
                <c:pt idx="19">
                  <c:v>0.10995792466350481</c:v>
                </c:pt>
                <c:pt idx="20">
                  <c:v>0.11959341596728197</c:v>
                </c:pt>
                <c:pt idx="21">
                  <c:v>0.12903681994432137</c:v>
                </c:pt>
                <c:pt idx="22">
                  <c:v>0.13811653558482362</c:v>
                </c:pt>
                <c:pt idx="23">
                  <c:v>0.14665718516619841</c:v>
                </c:pt>
                <c:pt idx="24">
                  <c:v>0.15448512131936426</c:v>
                </c:pt>
                <c:pt idx="25">
                  <c:v>0.16143422587153622</c:v>
                </c:pt>
                <c:pt idx="26">
                  <c:v>0.16735173407346432</c:v>
                </c:pt>
                <c:pt idx="27">
                  <c:v>0.17210380110159268</c:v>
                </c:pt>
                <c:pt idx="28">
                  <c:v>0.1755805285075431</c:v>
                </c:pt>
                <c:pt idx="29">
                  <c:v>0.17770018736694482</c:v>
                </c:pt>
                <c:pt idx="30">
                  <c:v>0.17841241161527713</c:v>
                </c:pt>
                <c:pt idx="31">
                  <c:v>0.17770018736694468</c:v>
                </c:pt>
                <c:pt idx="32">
                  <c:v>0.17558052850754297</c:v>
                </c:pt>
                <c:pt idx="33">
                  <c:v>0.17210380110159246</c:v>
                </c:pt>
                <c:pt idx="34">
                  <c:v>0.16735173407346407</c:v>
                </c:pt>
                <c:pt idx="35">
                  <c:v>0.16143422587153586</c:v>
                </c:pt>
                <c:pt idx="36">
                  <c:v>0.15448512131936387</c:v>
                </c:pt>
                <c:pt idx="37">
                  <c:v>0.146657185166198</c:v>
                </c:pt>
                <c:pt idx="38">
                  <c:v>0.13811653558482317</c:v>
                </c:pt>
                <c:pt idx="39">
                  <c:v>0.12903681994432092</c:v>
                </c:pt>
                <c:pt idx="40">
                  <c:v>0.11959341596728149</c:v>
                </c:pt>
                <c:pt idx="41">
                  <c:v>0.10995792466350433</c:v>
                </c:pt>
                <c:pt idx="42">
                  <c:v>0.10029318931887334</c:v>
                </c:pt>
                <c:pt idx="43">
                  <c:v>9.0749030469881045E-2</c:v>
                </c:pt>
                <c:pt idx="44">
                  <c:v>8.1458834099071564E-2</c:v>
                </c:pt>
                <c:pt idx="45">
                  <c:v>7.2537073483922493E-2</c:v>
                </c:pt>
                <c:pt idx="46">
                  <c:v>6.4077788432327837E-2</c:v>
                </c:pt>
                <c:pt idx="47">
                  <c:v>5.61539928772717E-2</c:v>
                </c:pt>
                <c:pt idx="48">
                  <c:v>4.8817936158382029E-2</c:v>
                </c:pt>
                <c:pt idx="49">
                  <c:v>4.2102107110242995E-2</c:v>
                </c:pt>
                <c:pt idx="50">
                  <c:v>3.6020844672153669E-2</c:v>
                </c:pt>
                <c:pt idx="51">
                  <c:v>3.0572404536876579E-2</c:v>
                </c:pt>
                <c:pt idx="52">
                  <c:v>2.5741327893732222E-2</c:v>
                </c:pt>
                <c:pt idx="53">
                  <c:v>2.1500964391804614E-2</c:v>
                </c:pt>
                <c:pt idx="54">
                  <c:v>1.7816015314735468E-2</c:v>
                </c:pt>
                <c:pt idx="55">
                  <c:v>1.464498256192648E-2</c:v>
                </c:pt>
                <c:pt idx="56">
                  <c:v>1.1942432205945123E-2</c:v>
                </c:pt>
                <c:pt idx="57">
                  <c:v>9.6610060576908224E-3</c:v>
                </c:pt>
                <c:pt idx="58">
                  <c:v>7.753138968526271E-3</c:v>
                </c:pt>
                <c:pt idx="59">
                  <c:v>6.1724620227193916E-3</c:v>
                </c:pt>
                <c:pt idx="60">
                  <c:v>4.8748912161279473E-3</c:v>
                </c:pt>
                <c:pt idx="61">
                  <c:v>3.8194169862128943E-3</c:v>
                </c:pt>
                <c:pt idx="62">
                  <c:v>2.9686217550251243E-3</c:v>
                </c:pt>
                <c:pt idx="63">
                  <c:v>2.288960511863091E-3</c:v>
                </c:pt>
                <c:pt idx="64">
                  <c:v>1.7508437061612716E-3</c:v>
                </c:pt>
                <c:pt idx="65">
                  <c:v>1.3285628439771073E-3</c:v>
                </c:pt>
                <c:pt idx="66">
                  <c:v>1.0000977943419689E-3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2E-42B4-A78C-5C8B990812D4}"/>
            </c:ext>
          </c:extLst>
        </c:ser>
        <c:ser>
          <c:idx val="3"/>
          <c:order val="3"/>
          <c:tx>
            <c:strRef>
              <c:f>N_porovnanie!$E$4</c:f>
              <c:strCache>
                <c:ptCount val="1"/>
                <c:pt idx="0">
                  <c:v>N(-2;2)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N_porovnanie!$A$5:$A$71</c:f>
              <c:numCache>
                <c:formatCode>General</c:formatCode>
                <c:ptCount val="67"/>
                <c:pt idx="0">
                  <c:v>-6</c:v>
                </c:pt>
                <c:pt idx="1">
                  <c:v>-5.8</c:v>
                </c:pt>
                <c:pt idx="2">
                  <c:v>-5.6</c:v>
                </c:pt>
                <c:pt idx="3">
                  <c:v>-5.4</c:v>
                </c:pt>
                <c:pt idx="4">
                  <c:v>-5.2</c:v>
                </c:pt>
                <c:pt idx="5">
                  <c:v>-5</c:v>
                </c:pt>
                <c:pt idx="6">
                  <c:v>-4.8</c:v>
                </c:pt>
                <c:pt idx="7">
                  <c:v>-4.5999999999999996</c:v>
                </c:pt>
                <c:pt idx="8">
                  <c:v>-4.4000000000000004</c:v>
                </c:pt>
                <c:pt idx="9">
                  <c:v>-4.2</c:v>
                </c:pt>
                <c:pt idx="10">
                  <c:v>-4</c:v>
                </c:pt>
                <c:pt idx="11">
                  <c:v>-3.8</c:v>
                </c:pt>
                <c:pt idx="12">
                  <c:v>-3.6</c:v>
                </c:pt>
                <c:pt idx="13">
                  <c:v>-3.4</c:v>
                </c:pt>
                <c:pt idx="14">
                  <c:v>-3.2</c:v>
                </c:pt>
                <c:pt idx="15">
                  <c:v>-3</c:v>
                </c:pt>
                <c:pt idx="16">
                  <c:v>-2.8</c:v>
                </c:pt>
                <c:pt idx="17">
                  <c:v>-2.6</c:v>
                </c:pt>
                <c:pt idx="18">
                  <c:v>-2.4</c:v>
                </c:pt>
                <c:pt idx="19">
                  <c:v>-2.2000000000000002</c:v>
                </c:pt>
                <c:pt idx="20">
                  <c:v>-2</c:v>
                </c:pt>
                <c:pt idx="21">
                  <c:v>-1.8</c:v>
                </c:pt>
                <c:pt idx="22">
                  <c:v>-1.6</c:v>
                </c:pt>
                <c:pt idx="23">
                  <c:v>-1.4</c:v>
                </c:pt>
                <c:pt idx="24">
                  <c:v>-1.2</c:v>
                </c:pt>
                <c:pt idx="25">
                  <c:v>-1</c:v>
                </c:pt>
                <c:pt idx="26">
                  <c:v>-0.8</c:v>
                </c:pt>
                <c:pt idx="27">
                  <c:v>-0.6</c:v>
                </c:pt>
                <c:pt idx="28">
                  <c:v>-0.4</c:v>
                </c:pt>
                <c:pt idx="29">
                  <c:v>-0.19999999999998999</c:v>
                </c:pt>
                <c:pt idx="30">
                  <c:v>9.7699626167013807E-15</c:v>
                </c:pt>
                <c:pt idx="31">
                  <c:v>0.20000000000001</c:v>
                </c:pt>
                <c:pt idx="32">
                  <c:v>0.40000000000001001</c:v>
                </c:pt>
                <c:pt idx="33">
                  <c:v>0.60000000000000997</c:v>
                </c:pt>
                <c:pt idx="34">
                  <c:v>0.80000000000001004</c:v>
                </c:pt>
                <c:pt idx="35">
                  <c:v>1.00000000000001</c:v>
                </c:pt>
                <c:pt idx="36">
                  <c:v>1.2000000000000099</c:v>
                </c:pt>
                <c:pt idx="37">
                  <c:v>1.4000000000000099</c:v>
                </c:pt>
                <c:pt idx="38">
                  <c:v>1.6000000000000101</c:v>
                </c:pt>
                <c:pt idx="39">
                  <c:v>1.80000000000001</c:v>
                </c:pt>
                <c:pt idx="40">
                  <c:v>2.0000000000000102</c:v>
                </c:pt>
                <c:pt idx="41">
                  <c:v>2.2000000000000099</c:v>
                </c:pt>
                <c:pt idx="42">
                  <c:v>2.4000000000000101</c:v>
                </c:pt>
                <c:pt idx="43">
                  <c:v>2.6000000000000099</c:v>
                </c:pt>
                <c:pt idx="44">
                  <c:v>2.80000000000001</c:v>
                </c:pt>
                <c:pt idx="45">
                  <c:v>3.0000000000000102</c:v>
                </c:pt>
                <c:pt idx="46">
                  <c:v>3.2000000000000099</c:v>
                </c:pt>
                <c:pt idx="47">
                  <c:v>3.4000000000000101</c:v>
                </c:pt>
                <c:pt idx="48">
                  <c:v>3.6000000000000099</c:v>
                </c:pt>
                <c:pt idx="49">
                  <c:v>3.80000000000001</c:v>
                </c:pt>
                <c:pt idx="50">
                  <c:v>4</c:v>
                </c:pt>
                <c:pt idx="51">
                  <c:v>4.2</c:v>
                </c:pt>
                <c:pt idx="52">
                  <c:v>4.4000000000000004</c:v>
                </c:pt>
                <c:pt idx="53">
                  <c:v>4.5999999999999996</c:v>
                </c:pt>
                <c:pt idx="54">
                  <c:v>4.8</c:v>
                </c:pt>
                <c:pt idx="55">
                  <c:v>5</c:v>
                </c:pt>
                <c:pt idx="56">
                  <c:v>5.2</c:v>
                </c:pt>
                <c:pt idx="57">
                  <c:v>5.4</c:v>
                </c:pt>
                <c:pt idx="58">
                  <c:v>5.6</c:v>
                </c:pt>
                <c:pt idx="59">
                  <c:v>5.8</c:v>
                </c:pt>
                <c:pt idx="60">
                  <c:v>6</c:v>
                </c:pt>
                <c:pt idx="61">
                  <c:v>6.2</c:v>
                </c:pt>
                <c:pt idx="62">
                  <c:v>6.4</c:v>
                </c:pt>
                <c:pt idx="63">
                  <c:v>6.6</c:v>
                </c:pt>
                <c:pt idx="64">
                  <c:v>6.8</c:v>
                </c:pt>
                <c:pt idx="65">
                  <c:v>7</c:v>
                </c:pt>
                <c:pt idx="66">
                  <c:v>7.2</c:v>
                </c:pt>
              </c:numCache>
            </c:numRef>
          </c:xVal>
          <c:yVal>
            <c:numRef>
              <c:f>N_porovnanie!$E$5:$E$71</c:f>
              <c:numCache>
                <c:formatCode>General</c:formatCode>
                <c:ptCount val="67"/>
                <c:pt idx="0">
                  <c:v>5.1667463385230176E-3</c:v>
                </c:pt>
                <c:pt idx="1">
                  <c:v>7.6311851088619641E-3</c:v>
                </c:pt>
                <c:pt idx="2">
                  <c:v>1.1047930833002782E-2</c:v>
                </c:pt>
                <c:pt idx="3">
                  <c:v>1.5677760124217094E-2</c:v>
                </c:pt>
                <c:pt idx="4">
                  <c:v>2.1807264658486338E-2</c:v>
                </c:pt>
                <c:pt idx="5">
                  <c:v>2.9732572305907361E-2</c:v>
                </c:pt>
                <c:pt idx="6">
                  <c:v>3.9735426919319493E-2</c:v>
                </c:pt>
                <c:pt idx="7">
                  <c:v>5.2051996699017444E-2</c:v>
                </c:pt>
                <c:pt idx="8">
                  <c:v>6.683608675088476E-2</c:v>
                </c:pt>
                <c:pt idx="9">
                  <c:v>8.4119899448311039E-2</c:v>
                </c:pt>
                <c:pt idx="10">
                  <c:v>0.10377687435514869</c:v>
                </c:pt>
                <c:pt idx="11">
                  <c:v>0.12549214356009072</c:v>
                </c:pt>
                <c:pt idx="12">
                  <c:v>0.14874644656436722</c:v>
                </c:pt>
                <c:pt idx="13">
                  <c:v>0.17281871510263469</c:v>
                </c:pt>
                <c:pt idx="14">
                  <c:v>0.19681085792857181</c:v>
                </c:pt>
                <c:pt idx="15">
                  <c:v>0.21969564473386119</c:v>
                </c:pt>
                <c:pt idx="16">
                  <c:v>0.24038532470982696</c:v>
                </c:pt>
                <c:pt idx="17">
                  <c:v>0.25781522740474078</c:v>
                </c:pt>
                <c:pt idx="18">
                  <c:v>0.2710336967762158</c:v>
                </c:pt>
                <c:pt idx="19">
                  <c:v>0.27928790169723422</c:v>
                </c:pt>
                <c:pt idx="20">
                  <c:v>0.28209479177387814</c:v>
                </c:pt>
                <c:pt idx="21">
                  <c:v>0.27928790169723428</c:v>
                </c:pt>
                <c:pt idx="22">
                  <c:v>0.2710336967762158</c:v>
                </c:pt>
                <c:pt idx="23">
                  <c:v>0.25781522740474078</c:v>
                </c:pt>
                <c:pt idx="24">
                  <c:v>0.24038532470982696</c:v>
                </c:pt>
                <c:pt idx="25">
                  <c:v>0.21969564473386119</c:v>
                </c:pt>
                <c:pt idx="26">
                  <c:v>0.19681085792857184</c:v>
                </c:pt>
                <c:pt idx="27">
                  <c:v>0.17281871510263469</c:v>
                </c:pt>
                <c:pt idx="28">
                  <c:v>0.14874644656436722</c:v>
                </c:pt>
                <c:pt idx="29">
                  <c:v>0.12549214356008956</c:v>
                </c:pt>
                <c:pt idx="30">
                  <c:v>0.10377687435514769</c:v>
                </c:pt>
                <c:pt idx="31">
                  <c:v>8.4119899448310123E-2</c:v>
                </c:pt>
                <c:pt idx="32">
                  <c:v>6.6836086750883983E-2</c:v>
                </c:pt>
                <c:pt idx="33">
                  <c:v>5.2051996699016757E-2</c:v>
                </c:pt>
                <c:pt idx="34">
                  <c:v>3.9735426919318924E-2</c:v>
                </c:pt>
                <c:pt idx="35">
                  <c:v>2.9732572305906906E-2</c:v>
                </c:pt>
                <c:pt idx="36">
                  <c:v>2.1807264658485988E-2</c:v>
                </c:pt>
                <c:pt idx="37">
                  <c:v>1.5677760124216837E-2</c:v>
                </c:pt>
                <c:pt idx="38">
                  <c:v>1.1047930833002571E-2</c:v>
                </c:pt>
                <c:pt idx="39">
                  <c:v>7.6311851088618132E-3</c:v>
                </c:pt>
                <c:pt idx="40">
                  <c:v>5.1667463385229083E-3</c:v>
                </c:pt>
                <c:pt idx="41">
                  <c:v>3.4289124999516392E-3</c:v>
                </c:pt>
                <c:pt idx="42">
                  <c:v>2.2305387662290041E-3</c:v>
                </c:pt>
                <c:pt idx="43">
                  <c:v>1.4222543106313091E-3</c:v>
                </c:pt>
                <c:pt idx="44">
                  <c:v>8.8891217021941642E-4</c:v>
                </c:pt>
                <c:pt idx="45">
                  <c:v>5.4457105758816339E-4</c:v>
                </c:pt>
                <c:pt idx="46">
                  <c:v>3.2701251243081204E-4</c:v>
                </c:pt>
                <c:pt idx="47">
                  <c:v>1.9248118996378083E-4</c:v>
                </c:pt>
                <c:pt idx="48">
                  <c:v>1.1105198605141362E-4</c:v>
                </c:pt>
                <c:pt idx="49">
                  <c:v>6.2802723130180708E-5</c:v>
                </c:pt>
                <c:pt idx="50">
                  <c:v>3.4813262986687027E-5</c:v>
                </c:pt>
                <c:pt idx="51">
                  <c:v>1.8915816699135458E-5</c:v>
                </c:pt>
                <c:pt idx="52">
                  <c:v>1.0074408883308903E-5</c:v>
                </c:pt>
                <c:pt idx="53">
                  <c:v>5.2593026108950831E-6</c:v>
                </c:pt>
                <c:pt idx="54">
                  <c:v>2.6912302591701782E-6</c:v>
                </c:pt>
                <c:pt idx="55">
                  <c:v>1.3498566943461955E-6</c:v>
                </c:pt>
                <c:pt idx="56">
                  <c:v>6.6364921117914724E-7</c:v>
                </c:pt>
                <c:pt idx="57">
                  <c:v>3.198185211335016E-7</c:v>
                </c:pt>
                <c:pt idx="58">
                  <c:v>1.5107157233056231E-7</c:v>
                </c:pt>
                <c:pt idx="59">
                  <c:v>6.9948112239375066E-8</c:v>
                </c:pt>
                <c:pt idx="60">
                  <c:v>3.1745586679666508E-8</c:v>
                </c:pt>
                <c:pt idx="61">
                  <c:v>1.4122280301429222E-8</c:v>
                </c:pt>
                <c:pt idx="62">
                  <c:v>6.1580102466708582E-9</c:v>
                </c:pt>
                <c:pt idx="63">
                  <c:v>2.6320255305203924E-9</c:v>
                </c:pt>
                <c:pt idx="64">
                  <c:v>1.102691173670856E-9</c:v>
                </c:pt>
                <c:pt idx="65">
                  <c:v>4.5282647397717245E-10</c:v>
                </c:pt>
                <c:pt idx="66">
                  <c:v>1.8227362505955008E-10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A2E-42B4-A78C-5C8B99081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14980639"/>
        <c:axId val="2014981887"/>
      </c:scatterChart>
      <c:valAx>
        <c:axId val="20149806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14981887"/>
        <c:crosses val="autoZero"/>
        <c:crossBetween val="midCat"/>
      </c:valAx>
      <c:valAx>
        <c:axId val="2014981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149806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'Exp(lambda)'!$E$25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'Exp(lambda)'!$D$26:$D$43</c:f>
              <c:numCache>
                <c:formatCode>General</c:formatCode>
                <c:ptCount val="18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</c:numCache>
            </c:numRef>
          </c:xVal>
          <c:yVal>
            <c:numRef>
              <c:f>'Exp(lambda)'!$E$26:$E$43</c:f>
              <c:numCache>
                <c:formatCode>General</c:formatCode>
                <c:ptCount val="18"/>
                <c:pt idx="0">
                  <c:v>5.0000000000000001E-4</c:v>
                </c:pt>
                <c:pt idx="1">
                  <c:v>3.8940039153570244E-4</c:v>
                </c:pt>
                <c:pt idx="2">
                  <c:v>3.0326532985631673E-4</c:v>
                </c:pt>
                <c:pt idx="3">
                  <c:v>2.3618327637050734E-4</c:v>
                </c:pt>
                <c:pt idx="4">
                  <c:v>1.8393972058572118E-4</c:v>
                </c:pt>
                <c:pt idx="5">
                  <c:v>1.4325239843009506E-4</c:v>
                </c:pt>
                <c:pt idx="6">
                  <c:v>1.1156508007421491E-4</c:v>
                </c:pt>
                <c:pt idx="7">
                  <c:v>8.6886971725222566E-5</c:v>
                </c:pt>
                <c:pt idx="8">
                  <c:v>6.7667641618306351E-5</c:v>
                </c:pt>
                <c:pt idx="9">
                  <c:v>5.2699612280932171E-5</c:v>
                </c:pt>
                <c:pt idx="10">
                  <c:v>4.1042499311949403E-5</c:v>
                </c:pt>
                <c:pt idx="11">
                  <c:v>3.1963930603353789E-5</c:v>
                </c:pt>
                <c:pt idx="12">
                  <c:v>2.4893534183931972E-5</c:v>
                </c:pt>
                <c:pt idx="13">
                  <c:v>1.9387103915861006E-5</c:v>
                </c:pt>
                <c:pt idx="14">
                  <c:v>1.5098691711159251E-5</c:v>
                </c:pt>
                <c:pt idx="15">
                  <c:v>1.1758872928004554E-5</c:v>
                </c:pt>
                <c:pt idx="16">
                  <c:v>9.1578194443670901E-6</c:v>
                </c:pt>
                <c:pt idx="17">
                  <c:v>7.1321169544996276E-6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00E-4A39-B135-073662AA5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037439"/>
        <c:axId val="2083038687"/>
      </c:scatterChart>
      <c:valAx>
        <c:axId val="2083037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3038687"/>
        <c:crosses val="autoZero"/>
        <c:crossBetween val="midCat"/>
      </c:valAx>
      <c:valAx>
        <c:axId val="2083038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3037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k-SK"/>
              <a:t>F(x)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'Exp(lambda)'!$F$25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'Exp(lambda)'!$D$26:$D$43</c:f>
              <c:numCache>
                <c:formatCode>General</c:formatCode>
                <c:ptCount val="18"/>
                <c:pt idx="0">
                  <c:v>0</c:v>
                </c:pt>
                <c:pt idx="1">
                  <c:v>500</c:v>
                </c:pt>
                <c:pt idx="2">
                  <c:v>1000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  <c:pt idx="7">
                  <c:v>3500</c:v>
                </c:pt>
                <c:pt idx="8">
                  <c:v>4000</c:v>
                </c:pt>
                <c:pt idx="9">
                  <c:v>4500</c:v>
                </c:pt>
                <c:pt idx="10">
                  <c:v>5000</c:v>
                </c:pt>
                <c:pt idx="11">
                  <c:v>5500</c:v>
                </c:pt>
                <c:pt idx="12">
                  <c:v>6000</c:v>
                </c:pt>
                <c:pt idx="13">
                  <c:v>6500</c:v>
                </c:pt>
                <c:pt idx="14">
                  <c:v>7000</c:v>
                </c:pt>
                <c:pt idx="15">
                  <c:v>7500</c:v>
                </c:pt>
                <c:pt idx="16">
                  <c:v>8000</c:v>
                </c:pt>
                <c:pt idx="17">
                  <c:v>8500</c:v>
                </c:pt>
              </c:numCache>
            </c:numRef>
          </c:xVal>
          <c:yVal>
            <c:numRef>
              <c:f>'Exp(lambda)'!$F$26:$F$43</c:f>
              <c:numCache>
                <c:formatCode>General</c:formatCode>
                <c:ptCount val="18"/>
                <c:pt idx="0">
                  <c:v>0</c:v>
                </c:pt>
                <c:pt idx="1">
                  <c:v>0.22119921692859512</c:v>
                </c:pt>
                <c:pt idx="2">
                  <c:v>0.39346934028736658</c:v>
                </c:pt>
                <c:pt idx="3">
                  <c:v>0.52763344725898531</c:v>
                </c:pt>
                <c:pt idx="4">
                  <c:v>0.63212055882855767</c:v>
                </c:pt>
                <c:pt idx="5">
                  <c:v>0.71349520313980985</c:v>
                </c:pt>
                <c:pt idx="6">
                  <c:v>0.77686983985157021</c:v>
                </c:pt>
                <c:pt idx="7">
                  <c:v>0.82622605654955483</c:v>
                </c:pt>
                <c:pt idx="8">
                  <c:v>0.8646647167633873</c:v>
                </c:pt>
                <c:pt idx="9">
                  <c:v>0.89460077543813565</c:v>
                </c:pt>
                <c:pt idx="10">
                  <c:v>0.91791500137610116</c:v>
                </c:pt>
                <c:pt idx="11">
                  <c:v>0.93607213879329243</c:v>
                </c:pt>
                <c:pt idx="12">
                  <c:v>0.95021293163213605</c:v>
                </c:pt>
                <c:pt idx="13">
                  <c:v>0.96122579216827797</c:v>
                </c:pt>
                <c:pt idx="14">
                  <c:v>0.96980261657768152</c:v>
                </c:pt>
                <c:pt idx="15">
                  <c:v>0.97648225414399092</c:v>
                </c:pt>
                <c:pt idx="16">
                  <c:v>0.98168436111126578</c:v>
                </c:pt>
                <c:pt idx="17">
                  <c:v>0.98573576609100078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EC6-48E3-8FA2-C0B990002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3037439"/>
        <c:axId val="2083038687"/>
      </c:scatterChart>
      <c:valAx>
        <c:axId val="20830374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3038687"/>
        <c:crosses val="autoZero"/>
        <c:crossBetween val="midCat"/>
      </c:valAx>
      <c:valAx>
        <c:axId val="2083038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830374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'[1]chi kv(n)'!$C$10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'[1]chi kv(n)'!$B$11:$B$40</c:f>
              <c:numCache>
                <c:formatCode>General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</c:numCache>
            </c:numRef>
          </c:xVal>
          <c:yVal>
            <c:numRef>
              <c:f>'[1]chi kv(n)'!$C$11:$C$40</c:f>
              <c:numCache>
                <c:formatCode>General</c:formatCode>
                <c:ptCount val="30"/>
                <c:pt idx="0">
                  <c:v>0</c:v>
                </c:pt>
                <c:pt idx="1">
                  <c:v>0.21969564473386122</c:v>
                </c:pt>
                <c:pt idx="2">
                  <c:v>0.24197072451914337</c:v>
                </c:pt>
                <c:pt idx="3">
                  <c:v>0.23079948420818289</c:v>
                </c:pt>
                <c:pt idx="4">
                  <c:v>0.20755374871029736</c:v>
                </c:pt>
                <c:pt idx="5">
                  <c:v>0.18072239266818135</c:v>
                </c:pt>
                <c:pt idx="6">
                  <c:v>0.15418032980376933</c:v>
                </c:pt>
                <c:pt idx="7">
                  <c:v>0.12969664583311846</c:v>
                </c:pt>
                <c:pt idx="8">
                  <c:v>0.10798193302637614</c:v>
                </c:pt>
                <c:pt idx="9">
                  <c:v>8.9197716917722061E-2</c:v>
                </c:pt>
                <c:pt idx="10">
                  <c:v>7.3224912809632461E-2</c:v>
                </c:pt>
                <c:pt idx="11">
                  <c:v>5.9811071855057296E-2</c:v>
                </c:pt>
                <c:pt idx="12">
                  <c:v>4.8652173329641474E-2</c:v>
                </c:pt>
                <c:pt idx="13">
                  <c:v>3.9437527366748784E-2</c:v>
                </c:pt>
                <c:pt idx="14">
                  <c:v>3.1873400451481231E-2</c:v>
                </c:pt>
                <c:pt idx="15">
                  <c:v>2.569427632604613E-2</c:v>
                </c:pt>
                <c:pt idx="16">
                  <c:v>2.066698535409206E-2</c:v>
                </c:pt>
                <c:pt idx="17">
                  <c:v>1.6590824930441637E-2</c:v>
                </c:pt>
                <c:pt idx="18">
                  <c:v>1.3295545235814027E-2</c:v>
                </c:pt>
                <c:pt idx="19">
                  <c:v>1.0638320727349861E-2</c:v>
                </c:pt>
                <c:pt idx="20">
                  <c:v>8.5003666025203466E-3</c:v>
                </c:pt>
                <c:pt idx="21">
                  <c:v>6.7835758495593344E-3</c:v>
                </c:pt>
                <c:pt idx="22">
                  <c:v>5.4073783506338397E-3</c:v>
                </c:pt>
                <c:pt idx="23">
                  <c:v>4.3059176034110211E-3</c:v>
                </c:pt>
                <c:pt idx="24">
                  <c:v>3.4255775001102609E-3</c:v>
                </c:pt>
                <c:pt idx="25">
                  <c:v>2.7228552879408887E-3</c:v>
                </c:pt>
                <c:pt idx="26">
                  <c:v>2.1625572306371672E-3</c:v>
                </c:pt>
                <c:pt idx="27">
                  <c:v>1.7162841715635188E-3</c:v>
                </c:pt>
                <c:pt idx="28">
                  <c:v>1.3611710706428022E-3</c:v>
                </c:pt>
                <c:pt idx="29">
                  <c:v>1.0788450496946162E-3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E9-48CE-9625-AE48ADD55FED}"/>
            </c:ext>
          </c:extLst>
        </c:ser>
        <c:ser>
          <c:idx val="1"/>
          <c:order val="1"/>
          <c:tx>
            <c:strRef>
              <c:f>'[1]chi kv(n)'!$D$10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'[1]chi kv(n)'!$B$11:$B$40</c:f>
              <c:numCache>
                <c:formatCode>General</c:formatCode>
                <c:ptCount val="30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</c:numCache>
            </c:numRef>
          </c:xVal>
          <c:yVal>
            <c:numRef>
              <c:f>'[1]chi kv(n)'!$D$11:$D$40</c:f>
              <c:numCache>
                <c:formatCode>General</c:formatCode>
                <c:ptCount val="30"/>
                <c:pt idx="0">
                  <c:v>0</c:v>
                </c:pt>
                <c:pt idx="1">
                  <c:v>8.1108588345324154E-2</c:v>
                </c:pt>
                <c:pt idx="2">
                  <c:v>0.19874804309879915</c:v>
                </c:pt>
                <c:pt idx="3">
                  <c:v>0.31772966966378746</c:v>
                </c:pt>
                <c:pt idx="4">
                  <c:v>0.42759329552912018</c:v>
                </c:pt>
                <c:pt idx="5">
                  <c:v>0.52470891665697972</c:v>
                </c:pt>
                <c:pt idx="6">
                  <c:v>0.60837482372891116</c:v>
                </c:pt>
                <c:pt idx="7">
                  <c:v>0.67923787919436096</c:v>
                </c:pt>
                <c:pt idx="8">
                  <c:v>0.7385358700508895</c:v>
                </c:pt>
                <c:pt idx="9">
                  <c:v>0.78770971263986678</c:v>
                </c:pt>
                <c:pt idx="10">
                  <c:v>0.8282028557032669</c:v>
                </c:pt>
                <c:pt idx="11">
                  <c:v>0.86136138261758488</c:v>
                </c:pt>
                <c:pt idx="12">
                  <c:v>0.88838977490528748</c:v>
                </c:pt>
                <c:pt idx="13">
                  <c:v>0.91033749601183211</c:v>
                </c:pt>
                <c:pt idx="14">
                  <c:v>0.92810222750353488</c:v>
                </c:pt>
                <c:pt idx="15">
                  <c:v>0.94244154802736357</c:v>
                </c:pt>
                <c:pt idx="16">
                  <c:v>0.9539882943107687</c:v>
                </c:pt>
                <c:pt idx="17">
                  <c:v>0.96326688533141058</c:v>
                </c:pt>
                <c:pt idx="18">
                  <c:v>0.97070911346511179</c:v>
                </c:pt>
                <c:pt idx="19">
                  <c:v>0.9766686395691685</c:v>
                </c:pt>
                <c:pt idx="20">
                  <c:v>0.98143386453695669</c:v>
                </c:pt>
                <c:pt idx="21">
                  <c:v>0.98523910285600935</c:v>
                </c:pt>
                <c:pt idx="22">
                  <c:v>0.98827412442157869</c:v>
                </c:pt>
                <c:pt idx="23">
                  <c:v>0.99069220289390358</c:v>
                </c:pt>
                <c:pt idx="24">
                  <c:v>0.99261683949464019</c:v>
                </c:pt>
                <c:pt idx="25">
                  <c:v>0.99414733740667327</c:v>
                </c:pt>
                <c:pt idx="26">
                  <c:v>0.99536339456195821</c:v>
                </c:pt>
                <c:pt idx="27">
                  <c:v>0.99632886820284428</c:v>
                </c:pt>
                <c:pt idx="28">
                  <c:v>0.99709484722573261</c:v>
                </c:pt>
                <c:pt idx="29">
                  <c:v>0.99770215035798127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E9-48CE-9625-AE48ADD55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488224"/>
        <c:axId val="297221632"/>
      </c:scatterChart>
      <c:valAx>
        <c:axId val="178488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7221632"/>
        <c:crosses val="autoZero"/>
        <c:crossBetween val="midCat"/>
      </c:valAx>
      <c:valAx>
        <c:axId val="29722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784882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'[1]t(n)'!$D$21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'[1]t(n)'!$C$22:$C$59</c:f>
              <c:numCache>
                <c:formatCode>General</c:formatCode>
                <c:ptCount val="38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2.4</c:v>
                </c:pt>
                <c:pt idx="28">
                  <c:v>2.6</c:v>
                </c:pt>
                <c:pt idx="29">
                  <c:v>2.80000000000001</c:v>
                </c:pt>
                <c:pt idx="30">
                  <c:v>3.0000000000000102</c:v>
                </c:pt>
                <c:pt idx="31">
                  <c:v>3.2000000000000099</c:v>
                </c:pt>
                <c:pt idx="32">
                  <c:v>3.4000000000000101</c:v>
                </c:pt>
                <c:pt idx="33">
                  <c:v>3.6000000000000099</c:v>
                </c:pt>
                <c:pt idx="34">
                  <c:v>3.80000000000001</c:v>
                </c:pt>
                <c:pt idx="35">
                  <c:v>4.0000000000000098</c:v>
                </c:pt>
                <c:pt idx="36">
                  <c:v>4.2000000000000099</c:v>
                </c:pt>
                <c:pt idx="37">
                  <c:v>4.4000000000000101</c:v>
                </c:pt>
              </c:numCache>
            </c:numRef>
          </c:xVal>
          <c:yVal>
            <c:numRef>
              <c:f>'[1]t(n)'!$D$22:$D$59</c:f>
              <c:numCache>
                <c:formatCode>General</c:formatCode>
                <c:ptCount val="38"/>
                <c:pt idx="0">
                  <c:v>1.5491933384829664E-2</c:v>
                </c:pt>
                <c:pt idx="1">
                  <c:v>2.0532825303762353E-2</c:v>
                </c:pt>
                <c:pt idx="2">
                  <c:v>2.728648958835312E-2</c:v>
                </c:pt>
                <c:pt idx="3">
                  <c:v>3.6307755438038727E-2</c:v>
                </c:pt>
                <c:pt idx="4">
                  <c:v>4.8286145626861149E-2</c:v>
                </c:pt>
                <c:pt idx="5">
                  <c:v>6.4036122618409685E-2</c:v>
                </c:pt>
                <c:pt idx="6">
                  <c:v>8.444484216157204E-2</c:v>
                </c:pt>
                <c:pt idx="7">
                  <c:v>0.11034860598905882</c:v>
                </c:pt>
                <c:pt idx="8">
                  <c:v>0.14230799192559396</c:v>
                </c:pt>
                <c:pt idx="9">
                  <c:v>0.18026846186311341</c:v>
                </c:pt>
                <c:pt idx="10">
                  <c:v>0.22314229091652624</c:v>
                </c:pt>
                <c:pt idx="11">
                  <c:v>0.26843352209199994</c:v>
                </c:pt>
                <c:pt idx="12">
                  <c:v>0.31212253303513976</c:v>
                </c:pt>
                <c:pt idx="13">
                  <c:v>0.34905393231589432</c:v>
                </c:pt>
                <c:pt idx="14">
                  <c:v>0.37393467774165567</c:v>
                </c:pt>
                <c:pt idx="15">
                  <c:v>0.38273277230987157</c:v>
                </c:pt>
                <c:pt idx="16">
                  <c:v>0.37393467774165567</c:v>
                </c:pt>
                <c:pt idx="17">
                  <c:v>0.34905393231589432</c:v>
                </c:pt>
                <c:pt idx="18">
                  <c:v>0.31212253303513976</c:v>
                </c:pt>
                <c:pt idx="19">
                  <c:v>0.26843352209199994</c:v>
                </c:pt>
                <c:pt idx="20">
                  <c:v>0.22314229091652624</c:v>
                </c:pt>
                <c:pt idx="21">
                  <c:v>0.18026846186311341</c:v>
                </c:pt>
                <c:pt idx="22">
                  <c:v>0.14230799192559396</c:v>
                </c:pt>
                <c:pt idx="23">
                  <c:v>0.11034860598905882</c:v>
                </c:pt>
                <c:pt idx="24">
                  <c:v>8.444484216157204E-2</c:v>
                </c:pt>
                <c:pt idx="25">
                  <c:v>6.4036122618409685E-2</c:v>
                </c:pt>
                <c:pt idx="26">
                  <c:v>4.8286145626861149E-2</c:v>
                </c:pt>
                <c:pt idx="27">
                  <c:v>3.6307755438038727E-2</c:v>
                </c:pt>
                <c:pt idx="28">
                  <c:v>2.728648958835312E-2</c:v>
                </c:pt>
                <c:pt idx="29">
                  <c:v>2.0532825303762076E-2</c:v>
                </c:pt>
                <c:pt idx="30">
                  <c:v>1.5491933384829456E-2</c:v>
                </c:pt>
                <c:pt idx="31">
                  <c:v>1.1732050950381673E-2</c:v>
                </c:pt>
                <c:pt idx="32">
                  <c:v>8.9246097998421647E-3</c:v>
                </c:pt>
                <c:pt idx="33">
                  <c:v>6.8232433725720987E-3</c:v>
                </c:pt>
                <c:pt idx="34">
                  <c:v>5.2449567027361994E-3</c:v>
                </c:pt>
                <c:pt idx="35">
                  <c:v>4.0545778608199242E-3</c:v>
                </c:pt>
                <c:pt idx="36">
                  <c:v>3.1525274356621466E-3</c:v>
                </c:pt>
                <c:pt idx="37">
                  <c:v>2.4654866502291104E-3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284-4728-8C76-D5A17EF3F0D7}"/>
            </c:ext>
          </c:extLst>
        </c:ser>
        <c:ser>
          <c:idx val="1"/>
          <c:order val="1"/>
          <c:tx>
            <c:strRef>
              <c:f>'[1]t(n)'!$E$21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'[1]t(n)'!$C$22:$C$59</c:f>
              <c:numCache>
                <c:formatCode>General</c:formatCode>
                <c:ptCount val="38"/>
                <c:pt idx="0">
                  <c:v>-3</c:v>
                </c:pt>
                <c:pt idx="1">
                  <c:v>-2.8</c:v>
                </c:pt>
                <c:pt idx="2">
                  <c:v>-2.6</c:v>
                </c:pt>
                <c:pt idx="3">
                  <c:v>-2.4</c:v>
                </c:pt>
                <c:pt idx="4">
                  <c:v>-2.2000000000000002</c:v>
                </c:pt>
                <c:pt idx="5">
                  <c:v>-2</c:v>
                </c:pt>
                <c:pt idx="6">
                  <c:v>-1.8</c:v>
                </c:pt>
                <c:pt idx="7">
                  <c:v>-1.6</c:v>
                </c:pt>
                <c:pt idx="8">
                  <c:v>-1.4</c:v>
                </c:pt>
                <c:pt idx="9">
                  <c:v>-1.2</c:v>
                </c:pt>
                <c:pt idx="10">
                  <c:v>-1</c:v>
                </c:pt>
                <c:pt idx="11">
                  <c:v>-0.8</c:v>
                </c:pt>
                <c:pt idx="12">
                  <c:v>-0.6</c:v>
                </c:pt>
                <c:pt idx="13">
                  <c:v>-0.4</c:v>
                </c:pt>
                <c:pt idx="14">
                  <c:v>-0.2</c:v>
                </c:pt>
                <c:pt idx="15">
                  <c:v>0</c:v>
                </c:pt>
                <c:pt idx="16">
                  <c:v>0.2</c:v>
                </c:pt>
                <c:pt idx="17">
                  <c:v>0.4</c:v>
                </c:pt>
                <c:pt idx="18">
                  <c:v>0.6</c:v>
                </c:pt>
                <c:pt idx="19">
                  <c:v>0.8</c:v>
                </c:pt>
                <c:pt idx="20">
                  <c:v>1</c:v>
                </c:pt>
                <c:pt idx="21">
                  <c:v>1.2</c:v>
                </c:pt>
                <c:pt idx="22">
                  <c:v>1.4</c:v>
                </c:pt>
                <c:pt idx="23">
                  <c:v>1.6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2.4</c:v>
                </c:pt>
                <c:pt idx="28">
                  <c:v>2.6</c:v>
                </c:pt>
                <c:pt idx="29">
                  <c:v>2.80000000000001</c:v>
                </c:pt>
                <c:pt idx="30">
                  <c:v>3.0000000000000102</c:v>
                </c:pt>
                <c:pt idx="31">
                  <c:v>3.2000000000000099</c:v>
                </c:pt>
                <c:pt idx="32">
                  <c:v>3.4000000000000101</c:v>
                </c:pt>
                <c:pt idx="33">
                  <c:v>3.6000000000000099</c:v>
                </c:pt>
                <c:pt idx="34">
                  <c:v>3.80000000000001</c:v>
                </c:pt>
                <c:pt idx="35">
                  <c:v>4.0000000000000098</c:v>
                </c:pt>
                <c:pt idx="36">
                  <c:v>4.2000000000000099</c:v>
                </c:pt>
                <c:pt idx="37">
                  <c:v>4.4000000000000101</c:v>
                </c:pt>
              </c:numCache>
            </c:numRef>
          </c:xVal>
          <c:yVal>
            <c:numRef>
              <c:f>'[1]t(n)'!$E$22:$E$59</c:f>
              <c:numCache>
                <c:formatCode>General</c:formatCode>
                <c:ptCount val="38"/>
                <c:pt idx="0">
                  <c:v>1.2004098377865475E-2</c:v>
                </c:pt>
                <c:pt idx="1">
                  <c:v>1.5581974031904377E-2</c:v>
                </c:pt>
                <c:pt idx="2">
                  <c:v>2.0331137905760646E-2</c:v>
                </c:pt>
                <c:pt idx="3">
                  <c:v>2.6647438665918094E-2</c:v>
                </c:pt>
                <c:pt idx="4">
                  <c:v>3.5051093171585945E-2</c:v>
                </c:pt>
                <c:pt idx="5">
                  <c:v>4.6213155765837566E-2</c:v>
                </c:pt>
                <c:pt idx="6">
                  <c:v>6.0976210691943984E-2</c:v>
                </c:pt>
                <c:pt idx="7">
                  <c:v>8.0358009415338258E-2</c:v>
                </c:pt>
                <c:pt idx="8">
                  <c:v>0.10552070369334553</c:v>
                </c:pt>
                <c:pt idx="9">
                  <c:v>0.13768358139007619</c:v>
                </c:pt>
                <c:pt idx="10">
                  <c:v>0.17795884187479094</c:v>
                </c:pt>
                <c:pt idx="11">
                  <c:v>0.22710518223214743</c:v>
                </c:pt>
                <c:pt idx="12">
                  <c:v>0.28522813544128334</c:v>
                </c:pt>
                <c:pt idx="13">
                  <c:v>0.35150411575188389</c:v>
                </c:pt>
                <c:pt idx="14">
                  <c:v>0.42404349575697065</c:v>
                </c:pt>
                <c:pt idx="15">
                  <c:v>0.5</c:v>
                </c:pt>
                <c:pt idx="16">
                  <c:v>0.57595650424302935</c:v>
                </c:pt>
                <c:pt idx="17">
                  <c:v>0.64849588424811611</c:v>
                </c:pt>
                <c:pt idx="18">
                  <c:v>0.71477186455871666</c:v>
                </c:pt>
                <c:pt idx="19">
                  <c:v>0.77289481776785252</c:v>
                </c:pt>
                <c:pt idx="20">
                  <c:v>0.82204115812520906</c:v>
                </c:pt>
                <c:pt idx="21">
                  <c:v>0.86231641860992381</c:v>
                </c:pt>
                <c:pt idx="22">
                  <c:v>0.89447929630665446</c:v>
                </c:pt>
                <c:pt idx="23">
                  <c:v>0.91964199058466178</c:v>
                </c:pt>
                <c:pt idx="24">
                  <c:v>0.93902378930805597</c:v>
                </c:pt>
                <c:pt idx="25">
                  <c:v>0.95378684423416238</c:v>
                </c:pt>
                <c:pt idx="26">
                  <c:v>0.96494890682841405</c:v>
                </c:pt>
                <c:pt idx="27">
                  <c:v>0.97335256133408188</c:v>
                </c:pt>
                <c:pt idx="28">
                  <c:v>0.97966886209423931</c:v>
                </c:pt>
                <c:pt idx="29">
                  <c:v>0.9844180259680958</c:v>
                </c:pt>
                <c:pt idx="30">
                  <c:v>0.98799590162213469</c:v>
                </c:pt>
                <c:pt idx="31">
                  <c:v>0.99069997048758007</c:v>
                </c:pt>
                <c:pt idx="32">
                  <c:v>0.99275203607328733</c:v>
                </c:pt>
                <c:pt idx="33">
                  <c:v>0.99431674613874965</c:v>
                </c:pt>
                <c:pt idx="34">
                  <c:v>0.99551610002696944</c:v>
                </c:pt>
                <c:pt idx="35">
                  <c:v>0.99644051101812603</c:v>
                </c:pt>
                <c:pt idx="36">
                  <c:v>0.99715709532894925</c:v>
                </c:pt>
                <c:pt idx="37">
                  <c:v>0.99771581360566763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284-4728-8C76-D5A17EF3F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93266192"/>
        <c:axId val="298775920"/>
      </c:scatterChart>
      <c:valAx>
        <c:axId val="139326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8775920"/>
        <c:crosses val="autoZero"/>
        <c:crossBetween val="midCat"/>
      </c:valAx>
      <c:valAx>
        <c:axId val="29877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9326619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'[1]F(n1,n2)'!$C$16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'[1]F(n1,n2)'!$B$17:$B$48</c:f>
              <c:numCache>
                <c:formatCode>General</c:formatCode>
                <c:ptCount val="32"/>
                <c:pt idx="0">
                  <c:v>0</c:v>
                </c:pt>
                <c:pt idx="1">
                  <c:v>0.5</c:v>
                </c:pt>
                <c:pt idx="2">
                  <c:v>1</c:v>
                </c:pt>
                <c:pt idx="3">
                  <c:v>1.5</c:v>
                </c:pt>
                <c:pt idx="4">
                  <c:v>2</c:v>
                </c:pt>
                <c:pt idx="5">
                  <c:v>2.5</c:v>
                </c:pt>
                <c:pt idx="6">
                  <c:v>3</c:v>
                </c:pt>
                <c:pt idx="7">
                  <c:v>3.5</c:v>
                </c:pt>
                <c:pt idx="8">
                  <c:v>4</c:v>
                </c:pt>
                <c:pt idx="9">
                  <c:v>4.5</c:v>
                </c:pt>
                <c:pt idx="10">
                  <c:v>5</c:v>
                </c:pt>
                <c:pt idx="11">
                  <c:v>5.5</c:v>
                </c:pt>
                <c:pt idx="12">
                  <c:v>6</c:v>
                </c:pt>
                <c:pt idx="13">
                  <c:v>6.5</c:v>
                </c:pt>
                <c:pt idx="14">
                  <c:v>7</c:v>
                </c:pt>
                <c:pt idx="15">
                  <c:v>7.5</c:v>
                </c:pt>
                <c:pt idx="16">
                  <c:v>8</c:v>
                </c:pt>
                <c:pt idx="17">
                  <c:v>8.5</c:v>
                </c:pt>
                <c:pt idx="18">
                  <c:v>9</c:v>
                </c:pt>
                <c:pt idx="19">
                  <c:v>9.5</c:v>
                </c:pt>
                <c:pt idx="20">
                  <c:v>10</c:v>
                </c:pt>
                <c:pt idx="21">
                  <c:v>10.5</c:v>
                </c:pt>
                <c:pt idx="22">
                  <c:v>11</c:v>
                </c:pt>
                <c:pt idx="23">
                  <c:v>11.5</c:v>
                </c:pt>
                <c:pt idx="24">
                  <c:v>12</c:v>
                </c:pt>
                <c:pt idx="25">
                  <c:v>12.5</c:v>
                </c:pt>
                <c:pt idx="26">
                  <c:v>13</c:v>
                </c:pt>
                <c:pt idx="27">
                  <c:v>13.5</c:v>
                </c:pt>
                <c:pt idx="28">
                  <c:v>14</c:v>
                </c:pt>
                <c:pt idx="29">
                  <c:v>14.5</c:v>
                </c:pt>
                <c:pt idx="30">
                  <c:v>15</c:v>
                </c:pt>
                <c:pt idx="31">
                  <c:v>15.5</c:v>
                </c:pt>
              </c:numCache>
            </c:numRef>
          </c:xVal>
          <c:yVal>
            <c:numRef>
              <c:f>'[1]F(n1,n2)'!$C$17:$C$48</c:f>
              <c:numCache>
                <c:formatCode>General</c:formatCode>
                <c:ptCount val="32"/>
                <c:pt idx="0">
                  <c:v>0</c:v>
                </c:pt>
                <c:pt idx="1">
                  <c:v>0.61096191406250111</c:v>
                </c:pt>
                <c:pt idx="2">
                  <c:v>0.7143568496192777</c:v>
                </c:pt>
                <c:pt idx="3">
                  <c:v>0.36699106916785251</c:v>
                </c:pt>
                <c:pt idx="4">
                  <c:v>0.17197049053184013</c:v>
                </c:pt>
                <c:pt idx="5">
                  <c:v>8.3162082547703506E-2</c:v>
                </c:pt>
                <c:pt idx="6">
                  <c:v>4.2496652965413037E-2</c:v>
                </c:pt>
                <c:pt idx="7">
                  <c:v>2.2961308222306791E-2</c:v>
                </c:pt>
                <c:pt idx="8">
                  <c:v>1.3050775364743524E-2</c:v>
                </c:pt>
                <c:pt idx="9">
                  <c:v>7.756158189779999E-3</c:v>
                </c:pt>
                <c:pt idx="10">
                  <c:v>4.7926288283706561E-3</c:v>
                </c:pt>
                <c:pt idx="11">
                  <c:v>3.0639350081579498E-3</c:v>
                </c:pt>
                <c:pt idx="12">
                  <c:v>2.0181107833481273E-3</c:v>
                </c:pt>
                <c:pt idx="13">
                  <c:v>1.3646890558518434E-3</c:v>
                </c:pt>
                <c:pt idx="14">
                  <c:v>9.4459905858910542E-4</c:v>
                </c:pt>
                <c:pt idx="15">
                  <c:v>6.6755286601228767E-4</c:v>
                </c:pt>
                <c:pt idx="16">
                  <c:v>4.8062913814541139E-4</c:v>
                </c:pt>
                <c:pt idx="17">
                  <c:v>3.5189799226470643E-4</c:v>
                </c:pt>
                <c:pt idx="18">
                  <c:v>2.6158486029084413E-4</c:v>
                </c:pt>
                <c:pt idx="19">
                  <c:v>1.971498934794794E-4</c:v>
                </c:pt>
                <c:pt idx="20">
                  <c:v>1.5046816099658142E-4</c:v>
                </c:pt>
                <c:pt idx="21">
                  <c:v>1.1617094265880408E-4</c:v>
                </c:pt>
                <c:pt idx="22">
                  <c:v>9.0646420748182212E-5</c:v>
                </c:pt>
                <c:pt idx="23">
                  <c:v>7.1424296528626468E-5</c:v>
                </c:pt>
                <c:pt idx="24">
                  <c:v>5.67891173228794E-5</c:v>
                </c:pt>
                <c:pt idx="25">
                  <c:v>4.5532755330333745E-5</c:v>
                </c:pt>
                <c:pt idx="26">
                  <c:v>3.6793215360064409E-5</c:v>
                </c:pt>
                <c:pt idx="27">
                  <c:v>2.9947976277478357E-5</c:v>
                </c:pt>
                <c:pt idx="28">
                  <c:v>2.4542363642952477E-5</c:v>
                </c:pt>
                <c:pt idx="29">
                  <c:v>2.0240779484938983E-5</c:v>
                </c:pt>
                <c:pt idx="30">
                  <c:v>1.6793064579332323E-5</c:v>
                </c:pt>
                <c:pt idx="31">
                  <c:v>1.401101644632895E-5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4A-45A8-8658-D13411CF4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83424368"/>
        <c:axId val="1455067280"/>
      </c:scatterChart>
      <c:valAx>
        <c:axId val="138342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455067280"/>
        <c:crosses val="autoZero"/>
        <c:crossBetween val="midCat"/>
      </c:valAx>
      <c:valAx>
        <c:axId val="145506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383424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'N(0,1)'!$C$7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'N(0,1)'!$B$8:$B$22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'N(0,1)'!$C$8:$C$22</c:f>
              <c:numCache>
                <c:formatCode>General</c:formatCode>
                <c:ptCount val="15"/>
                <c:pt idx="0">
                  <c:v>8.7268269504576015E-4</c:v>
                </c:pt>
                <c:pt idx="1">
                  <c:v>4.4318484119380075E-3</c:v>
                </c:pt>
                <c:pt idx="2">
                  <c:v>1.752830049356854E-2</c:v>
                </c:pt>
                <c:pt idx="3">
                  <c:v>5.3990966513188063E-2</c:v>
                </c:pt>
                <c:pt idx="4">
                  <c:v>0.12951759566589174</c:v>
                </c:pt>
                <c:pt idx="5">
                  <c:v>0.24197072451914337</c:v>
                </c:pt>
                <c:pt idx="6">
                  <c:v>0.35206532676429952</c:v>
                </c:pt>
                <c:pt idx="7">
                  <c:v>0.3989422804014327</c:v>
                </c:pt>
                <c:pt idx="8">
                  <c:v>0.35206532676429952</c:v>
                </c:pt>
                <c:pt idx="9">
                  <c:v>0.24197072451914337</c:v>
                </c:pt>
                <c:pt idx="10">
                  <c:v>0.12951759566589174</c:v>
                </c:pt>
                <c:pt idx="11">
                  <c:v>5.3990966513188063E-2</c:v>
                </c:pt>
                <c:pt idx="12">
                  <c:v>1.752830049356854E-2</c:v>
                </c:pt>
                <c:pt idx="13">
                  <c:v>4.4318484119380075E-3</c:v>
                </c:pt>
                <c:pt idx="14">
                  <c:v>8.7268269504576015E-4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F15-4640-89C8-6F15F58AA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455407"/>
        <c:axId val="1980457903"/>
      </c:scatterChart>
      <c:valAx>
        <c:axId val="1980455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80457903"/>
        <c:crosses val="autoZero"/>
        <c:crossBetween val="midCat"/>
      </c:valAx>
      <c:valAx>
        <c:axId val="198045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f(x)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80455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'N(0,1)'!$C$7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'N(0,1)'!$B$8:$B$22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'N(0,1)'!$C$8:$C$22</c:f>
              <c:numCache>
                <c:formatCode>General</c:formatCode>
                <c:ptCount val="15"/>
                <c:pt idx="0">
                  <c:v>8.7268269504576015E-4</c:v>
                </c:pt>
                <c:pt idx="1">
                  <c:v>4.4318484119380075E-3</c:v>
                </c:pt>
                <c:pt idx="2">
                  <c:v>1.752830049356854E-2</c:v>
                </c:pt>
                <c:pt idx="3">
                  <c:v>5.3990966513188063E-2</c:v>
                </c:pt>
                <c:pt idx="4">
                  <c:v>0.12951759566589174</c:v>
                </c:pt>
                <c:pt idx="5">
                  <c:v>0.24197072451914337</c:v>
                </c:pt>
                <c:pt idx="6">
                  <c:v>0.35206532676429952</c:v>
                </c:pt>
                <c:pt idx="7">
                  <c:v>0.3989422804014327</c:v>
                </c:pt>
                <c:pt idx="8">
                  <c:v>0.35206532676429952</c:v>
                </c:pt>
                <c:pt idx="9">
                  <c:v>0.24197072451914337</c:v>
                </c:pt>
                <c:pt idx="10">
                  <c:v>0.12951759566589174</c:v>
                </c:pt>
                <c:pt idx="11">
                  <c:v>5.3990966513188063E-2</c:v>
                </c:pt>
                <c:pt idx="12">
                  <c:v>1.752830049356854E-2</c:v>
                </c:pt>
                <c:pt idx="13">
                  <c:v>4.4318484119380075E-3</c:v>
                </c:pt>
                <c:pt idx="14">
                  <c:v>8.7268269504576015E-4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1D-498E-86DC-5255158A4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455407"/>
        <c:axId val="1980457903"/>
      </c:scatterChart>
      <c:valAx>
        <c:axId val="1980455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80457903"/>
        <c:crosses val="autoZero"/>
        <c:crossBetween val="midCat"/>
      </c:valAx>
      <c:valAx>
        <c:axId val="198045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f(x)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80455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'N(0,1)'!$C$7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'N(0,1)'!$B$8:$B$22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'N(0,1)'!$C$8:$C$22</c:f>
              <c:numCache>
                <c:formatCode>General</c:formatCode>
                <c:ptCount val="15"/>
                <c:pt idx="0">
                  <c:v>8.7268269504576015E-4</c:v>
                </c:pt>
                <c:pt idx="1">
                  <c:v>4.4318484119380075E-3</c:v>
                </c:pt>
                <c:pt idx="2">
                  <c:v>1.752830049356854E-2</c:v>
                </c:pt>
                <c:pt idx="3">
                  <c:v>5.3990966513188063E-2</c:v>
                </c:pt>
                <c:pt idx="4">
                  <c:v>0.12951759566589174</c:v>
                </c:pt>
                <c:pt idx="5">
                  <c:v>0.24197072451914337</c:v>
                </c:pt>
                <c:pt idx="6">
                  <c:v>0.35206532676429952</c:v>
                </c:pt>
                <c:pt idx="7">
                  <c:v>0.3989422804014327</c:v>
                </c:pt>
                <c:pt idx="8">
                  <c:v>0.35206532676429952</c:v>
                </c:pt>
                <c:pt idx="9">
                  <c:v>0.24197072451914337</c:v>
                </c:pt>
                <c:pt idx="10">
                  <c:v>0.12951759566589174</c:v>
                </c:pt>
                <c:pt idx="11">
                  <c:v>5.3990966513188063E-2</c:v>
                </c:pt>
                <c:pt idx="12">
                  <c:v>1.752830049356854E-2</c:v>
                </c:pt>
                <c:pt idx="13">
                  <c:v>4.4318484119380075E-3</c:v>
                </c:pt>
                <c:pt idx="14">
                  <c:v>8.7268269504576015E-4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09-40D6-A95E-EC31B7E2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455407"/>
        <c:axId val="1980457903"/>
      </c:scatterChart>
      <c:valAx>
        <c:axId val="1980455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80457903"/>
        <c:crosses val="autoZero"/>
        <c:crossBetween val="midCat"/>
      </c:valAx>
      <c:valAx>
        <c:axId val="198045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f(x)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80455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'N(0,1)'!$C$7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'N(0,1)'!$B$8:$B$22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'N(0,1)'!$C$8:$C$22</c:f>
              <c:numCache>
                <c:formatCode>General</c:formatCode>
                <c:ptCount val="15"/>
                <c:pt idx="0">
                  <c:v>8.7268269504576015E-4</c:v>
                </c:pt>
                <c:pt idx="1">
                  <c:v>4.4318484119380075E-3</c:v>
                </c:pt>
                <c:pt idx="2">
                  <c:v>1.752830049356854E-2</c:v>
                </c:pt>
                <c:pt idx="3">
                  <c:v>5.3990966513188063E-2</c:v>
                </c:pt>
                <c:pt idx="4">
                  <c:v>0.12951759566589174</c:v>
                </c:pt>
                <c:pt idx="5">
                  <c:v>0.24197072451914337</c:v>
                </c:pt>
                <c:pt idx="6">
                  <c:v>0.35206532676429952</c:v>
                </c:pt>
                <c:pt idx="7">
                  <c:v>0.3989422804014327</c:v>
                </c:pt>
                <c:pt idx="8">
                  <c:v>0.35206532676429952</c:v>
                </c:pt>
                <c:pt idx="9">
                  <c:v>0.24197072451914337</c:v>
                </c:pt>
                <c:pt idx="10">
                  <c:v>0.12951759566589174</c:v>
                </c:pt>
                <c:pt idx="11">
                  <c:v>5.3990966513188063E-2</c:v>
                </c:pt>
                <c:pt idx="12">
                  <c:v>1.752830049356854E-2</c:v>
                </c:pt>
                <c:pt idx="13">
                  <c:v>4.4318484119380075E-3</c:v>
                </c:pt>
                <c:pt idx="14">
                  <c:v>8.7268269504576015E-4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BAA-4A60-AEEB-946789781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455407"/>
        <c:axId val="1980457903"/>
      </c:scatterChart>
      <c:valAx>
        <c:axId val="1980455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80457903"/>
        <c:crosses val="autoZero"/>
        <c:crossBetween val="midCat"/>
      </c:valAx>
      <c:valAx>
        <c:axId val="198045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f(x)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80455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'N(0,1)'!$C$7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'N(0,1)'!$B$8:$B$22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'N(0,1)'!$C$8:$C$22</c:f>
              <c:numCache>
                <c:formatCode>General</c:formatCode>
                <c:ptCount val="15"/>
                <c:pt idx="0">
                  <c:v>8.7268269504576015E-4</c:v>
                </c:pt>
                <c:pt idx="1">
                  <c:v>4.4318484119380075E-3</c:v>
                </c:pt>
                <c:pt idx="2">
                  <c:v>1.752830049356854E-2</c:v>
                </c:pt>
                <c:pt idx="3">
                  <c:v>5.3990966513188063E-2</c:v>
                </c:pt>
                <c:pt idx="4">
                  <c:v>0.12951759566589174</c:v>
                </c:pt>
                <c:pt idx="5">
                  <c:v>0.24197072451914337</c:v>
                </c:pt>
                <c:pt idx="6">
                  <c:v>0.35206532676429952</c:v>
                </c:pt>
                <c:pt idx="7">
                  <c:v>0.3989422804014327</c:v>
                </c:pt>
                <c:pt idx="8">
                  <c:v>0.35206532676429952</c:v>
                </c:pt>
                <c:pt idx="9">
                  <c:v>0.24197072451914337</c:v>
                </c:pt>
                <c:pt idx="10">
                  <c:v>0.12951759566589174</c:v>
                </c:pt>
                <c:pt idx="11">
                  <c:v>5.3990966513188063E-2</c:v>
                </c:pt>
                <c:pt idx="12">
                  <c:v>1.752830049356854E-2</c:v>
                </c:pt>
                <c:pt idx="13">
                  <c:v>4.4318484119380075E-3</c:v>
                </c:pt>
                <c:pt idx="14">
                  <c:v>8.7268269504576015E-4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58E-4B92-BB73-61C222992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455407"/>
        <c:axId val="1980457903"/>
      </c:scatterChart>
      <c:valAx>
        <c:axId val="1980455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80457903"/>
        <c:crosses val="autoZero"/>
        <c:crossBetween val="midCat"/>
      </c:valAx>
      <c:valAx>
        <c:axId val="198045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f(x)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80455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'N(0,1)'!$C$7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'N(0,1)'!$B$8:$B$22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'N(0,1)'!$C$8:$C$22</c:f>
              <c:numCache>
                <c:formatCode>General</c:formatCode>
                <c:ptCount val="15"/>
                <c:pt idx="0">
                  <c:v>8.7268269504576015E-4</c:v>
                </c:pt>
                <c:pt idx="1">
                  <c:v>4.4318484119380075E-3</c:v>
                </c:pt>
                <c:pt idx="2">
                  <c:v>1.752830049356854E-2</c:v>
                </c:pt>
                <c:pt idx="3">
                  <c:v>5.3990966513188063E-2</c:v>
                </c:pt>
                <c:pt idx="4">
                  <c:v>0.12951759566589174</c:v>
                </c:pt>
                <c:pt idx="5">
                  <c:v>0.24197072451914337</c:v>
                </c:pt>
                <c:pt idx="6">
                  <c:v>0.35206532676429952</c:v>
                </c:pt>
                <c:pt idx="7">
                  <c:v>0.3989422804014327</c:v>
                </c:pt>
                <c:pt idx="8">
                  <c:v>0.35206532676429952</c:v>
                </c:pt>
                <c:pt idx="9">
                  <c:v>0.24197072451914337</c:v>
                </c:pt>
                <c:pt idx="10">
                  <c:v>0.12951759566589174</c:v>
                </c:pt>
                <c:pt idx="11">
                  <c:v>5.3990966513188063E-2</c:v>
                </c:pt>
                <c:pt idx="12">
                  <c:v>1.752830049356854E-2</c:v>
                </c:pt>
                <c:pt idx="13">
                  <c:v>4.4318484119380075E-3</c:v>
                </c:pt>
                <c:pt idx="14">
                  <c:v>8.7268269504576015E-4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48-4DA1-AC38-325176EDB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455407"/>
        <c:axId val="1980457903"/>
      </c:scatterChart>
      <c:valAx>
        <c:axId val="1980455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80457903"/>
        <c:crosses val="autoZero"/>
        <c:crossBetween val="midCat"/>
      </c:valAx>
      <c:valAx>
        <c:axId val="198045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f(x)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80455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'N(0,1)'!$C$7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'N(0,1)'!$B$8:$B$22</c:f>
              <c:numCache>
                <c:formatCode>General</c:formatCode>
                <c:ptCount val="15"/>
                <c:pt idx="0">
                  <c:v>-3.5</c:v>
                </c:pt>
                <c:pt idx="1">
                  <c:v>-3</c:v>
                </c:pt>
                <c:pt idx="2">
                  <c:v>-2.5</c:v>
                </c:pt>
                <c:pt idx="3">
                  <c:v>-2</c:v>
                </c:pt>
                <c:pt idx="4">
                  <c:v>-1.5</c:v>
                </c:pt>
                <c:pt idx="5">
                  <c:v>-1</c:v>
                </c:pt>
                <c:pt idx="6">
                  <c:v>-0.5</c:v>
                </c:pt>
                <c:pt idx="7">
                  <c:v>0</c:v>
                </c:pt>
                <c:pt idx="8">
                  <c:v>0.5</c:v>
                </c:pt>
                <c:pt idx="9">
                  <c:v>1</c:v>
                </c:pt>
                <c:pt idx="10">
                  <c:v>1.5</c:v>
                </c:pt>
                <c:pt idx="11">
                  <c:v>2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</c:numCache>
            </c:numRef>
          </c:xVal>
          <c:yVal>
            <c:numRef>
              <c:f>'N(0,1)'!$C$8:$C$22</c:f>
              <c:numCache>
                <c:formatCode>General</c:formatCode>
                <c:ptCount val="15"/>
                <c:pt idx="0">
                  <c:v>8.7268269504576015E-4</c:v>
                </c:pt>
                <c:pt idx="1">
                  <c:v>4.4318484119380075E-3</c:v>
                </c:pt>
                <c:pt idx="2">
                  <c:v>1.752830049356854E-2</c:v>
                </c:pt>
                <c:pt idx="3">
                  <c:v>5.3990966513188063E-2</c:v>
                </c:pt>
                <c:pt idx="4">
                  <c:v>0.12951759566589174</c:v>
                </c:pt>
                <c:pt idx="5">
                  <c:v>0.24197072451914337</c:v>
                </c:pt>
                <c:pt idx="6">
                  <c:v>0.35206532676429952</c:v>
                </c:pt>
                <c:pt idx="7">
                  <c:v>0.3989422804014327</c:v>
                </c:pt>
                <c:pt idx="8">
                  <c:v>0.35206532676429952</c:v>
                </c:pt>
                <c:pt idx="9">
                  <c:v>0.24197072451914337</c:v>
                </c:pt>
                <c:pt idx="10">
                  <c:v>0.12951759566589174</c:v>
                </c:pt>
                <c:pt idx="11">
                  <c:v>5.3990966513188063E-2</c:v>
                </c:pt>
                <c:pt idx="12">
                  <c:v>1.752830049356854E-2</c:v>
                </c:pt>
                <c:pt idx="13">
                  <c:v>4.4318484119380075E-3</c:v>
                </c:pt>
                <c:pt idx="14">
                  <c:v>8.7268269504576015E-4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B06-44D1-9661-2DB98857A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0455407"/>
        <c:axId val="1980457903"/>
      </c:scatterChart>
      <c:valAx>
        <c:axId val="198045540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x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80457903"/>
        <c:crosses val="autoZero"/>
        <c:crossBetween val="midCat"/>
      </c:valAx>
      <c:valAx>
        <c:axId val="198045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f(x)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k-S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198045540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strRef>
              <c:f>'N(mi,sigma^2)'!$C$7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'N(mi,sigma^2)'!$B$8:$B$26</c:f>
              <c:numCache>
                <c:formatCode>General</c:formatCode>
                <c:ptCount val="19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  <c:pt idx="17">
                  <c:v>3.5</c:v>
                </c:pt>
                <c:pt idx="18">
                  <c:v>4</c:v>
                </c:pt>
              </c:numCache>
            </c:numRef>
          </c:xVal>
          <c:yVal>
            <c:numRef>
              <c:f>'N(mi,sigma^2)'!$C$8:$C$26</c:f>
              <c:numCache>
                <c:formatCode>General</c:formatCode>
                <c:ptCount val="19"/>
                <c:pt idx="0">
                  <c:v>2.9732572305907361E-2</c:v>
                </c:pt>
                <c:pt idx="1">
                  <c:v>5.9130280611822711E-2</c:v>
                </c:pt>
                <c:pt idx="2">
                  <c:v>0.10377687435514869</c:v>
                </c:pt>
                <c:pt idx="3">
                  <c:v>0.16073276729880187</c:v>
                </c:pt>
                <c:pt idx="4">
                  <c:v>0.21969564473386119</c:v>
                </c:pt>
                <c:pt idx="5">
                  <c:v>0.26500353234402857</c:v>
                </c:pt>
                <c:pt idx="6">
                  <c:v>0.28209479177387814</c:v>
                </c:pt>
                <c:pt idx="7">
                  <c:v>0.26500353234402857</c:v>
                </c:pt>
                <c:pt idx="8">
                  <c:v>0.21969564473386119</c:v>
                </c:pt>
                <c:pt idx="9">
                  <c:v>0.16073276729880187</c:v>
                </c:pt>
                <c:pt idx="10">
                  <c:v>0.10377687435514869</c:v>
                </c:pt>
                <c:pt idx="11">
                  <c:v>5.9130280611822711E-2</c:v>
                </c:pt>
                <c:pt idx="12">
                  <c:v>2.9732572305907361E-2</c:v>
                </c:pt>
                <c:pt idx="13">
                  <c:v>1.3193748982537593E-2</c:v>
                </c:pt>
                <c:pt idx="14">
                  <c:v>5.1667463385230176E-3</c:v>
                </c:pt>
                <c:pt idx="15">
                  <c:v>1.785579755504496E-3</c:v>
                </c:pt>
                <c:pt idx="16">
                  <c:v>5.4457105758817792E-4</c:v>
                </c:pt>
                <c:pt idx="17">
                  <c:v>1.4656931177344822E-4</c:v>
                </c:pt>
                <c:pt idx="18">
                  <c:v>3.4813262986687027E-5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EE-4A70-9318-DBACF74997E5}"/>
            </c:ext>
          </c:extLst>
        </c:ser>
        <c:ser>
          <c:idx val="1"/>
          <c:order val="1"/>
          <c:tx>
            <c:strRef>
              <c:f>'N(mi,sigma^2)'!$D$7</c:f>
              <c:strCache>
                <c:ptCount val="1"/>
                <c:pt idx="0">
                  <c:v>F(x)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'N(mi,sigma^2)'!$B$8:$B$26</c:f>
              <c:numCache>
                <c:formatCode>General</c:formatCode>
                <c:ptCount val="19"/>
                <c:pt idx="0">
                  <c:v>-5</c:v>
                </c:pt>
                <c:pt idx="1">
                  <c:v>-4.5</c:v>
                </c:pt>
                <c:pt idx="2">
                  <c:v>-4</c:v>
                </c:pt>
                <c:pt idx="3">
                  <c:v>-3.5</c:v>
                </c:pt>
                <c:pt idx="4">
                  <c:v>-3</c:v>
                </c:pt>
                <c:pt idx="5">
                  <c:v>-2.5</c:v>
                </c:pt>
                <c:pt idx="6">
                  <c:v>-2</c:v>
                </c:pt>
                <c:pt idx="7">
                  <c:v>-1.5</c:v>
                </c:pt>
                <c:pt idx="8">
                  <c:v>-1</c:v>
                </c:pt>
                <c:pt idx="9">
                  <c:v>-0.5</c:v>
                </c:pt>
                <c:pt idx="10">
                  <c:v>0</c:v>
                </c:pt>
                <c:pt idx="11">
                  <c:v>0.5</c:v>
                </c:pt>
                <c:pt idx="12">
                  <c:v>1</c:v>
                </c:pt>
                <c:pt idx="13">
                  <c:v>1.5</c:v>
                </c:pt>
                <c:pt idx="14">
                  <c:v>2</c:v>
                </c:pt>
                <c:pt idx="15">
                  <c:v>2.5</c:v>
                </c:pt>
                <c:pt idx="16">
                  <c:v>3</c:v>
                </c:pt>
                <c:pt idx="17">
                  <c:v>3.5</c:v>
                </c:pt>
                <c:pt idx="18">
                  <c:v>4</c:v>
                </c:pt>
              </c:numCache>
            </c:numRef>
          </c:xVal>
          <c:yVal>
            <c:numRef>
              <c:f>'N(mi,sigma^2)'!$D$8:$D$26</c:f>
              <c:numCache>
                <c:formatCode>General</c:formatCode>
                <c:ptCount val="19"/>
                <c:pt idx="0">
                  <c:v>1.6947426762344633E-2</c:v>
                </c:pt>
                <c:pt idx="1">
                  <c:v>3.8549935871770885E-2</c:v>
                </c:pt>
                <c:pt idx="2">
                  <c:v>7.8649603525142567E-2</c:v>
                </c:pt>
                <c:pt idx="3">
                  <c:v>0.14442218317324237</c:v>
                </c:pt>
                <c:pt idx="4">
                  <c:v>0.23975006109347674</c:v>
                </c:pt>
                <c:pt idx="5">
                  <c:v>0.36183680491588149</c:v>
                </c:pt>
                <c:pt idx="6">
                  <c:v>0.5</c:v>
                </c:pt>
                <c:pt idx="7">
                  <c:v>0.63816319508411845</c:v>
                </c:pt>
                <c:pt idx="8">
                  <c:v>0.76024993890652326</c:v>
                </c:pt>
                <c:pt idx="9">
                  <c:v>0.8555778168267576</c:v>
                </c:pt>
                <c:pt idx="10">
                  <c:v>0.92135039647485739</c:v>
                </c:pt>
                <c:pt idx="11">
                  <c:v>0.96145006412822909</c:v>
                </c:pt>
                <c:pt idx="12">
                  <c:v>0.98305257323765538</c:v>
                </c:pt>
                <c:pt idx="13">
                  <c:v>0.99333583560959127</c:v>
                </c:pt>
                <c:pt idx="14">
                  <c:v>0.99766113250947641</c:v>
                </c:pt>
                <c:pt idx="15">
                  <c:v>0.99926864170665941</c:v>
                </c:pt>
                <c:pt idx="16">
                  <c:v>0.9997965239912775</c:v>
                </c:pt>
                <c:pt idx="17">
                  <c:v>0.99994968903894021</c:v>
                </c:pt>
                <c:pt idx="18">
                  <c:v>0.99998895475150074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EE-4A70-9318-DBACF7499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26547535"/>
        <c:axId val="2026544207"/>
      </c:scatterChart>
      <c:valAx>
        <c:axId val="2026547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26544207"/>
        <c:crosses val="autoZero"/>
        <c:crossBetween val="midCat"/>
      </c:valAx>
      <c:valAx>
        <c:axId val="2026544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0265475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ustomXml" Target="../ink/ink9.xml"/><Relationship Id="rId21" Type="http://schemas.openxmlformats.org/officeDocument/2006/relationships/image" Target="../media/image7.emf"/><Relationship Id="rId42" Type="http://schemas.openxmlformats.org/officeDocument/2006/relationships/customXml" Target="../ink/ink17.xml"/><Relationship Id="rId47" Type="http://schemas.openxmlformats.org/officeDocument/2006/relationships/image" Target="../media/image20.emf"/><Relationship Id="rId63" Type="http://schemas.openxmlformats.org/officeDocument/2006/relationships/image" Target="../media/image28.emf"/><Relationship Id="rId68" Type="http://schemas.openxmlformats.org/officeDocument/2006/relationships/customXml" Target="../ink/ink30.xml"/><Relationship Id="rId16" Type="http://schemas.openxmlformats.org/officeDocument/2006/relationships/customXml" Target="../ink/ink4.xml"/><Relationship Id="rId11" Type="http://schemas.openxmlformats.org/officeDocument/2006/relationships/image" Target="../media/image2.emf"/><Relationship Id="rId24" Type="http://schemas.openxmlformats.org/officeDocument/2006/relationships/customXml" Target="../ink/ink8.xml"/><Relationship Id="rId32" Type="http://schemas.openxmlformats.org/officeDocument/2006/relationships/customXml" Target="../ink/ink12.xml"/><Relationship Id="rId37" Type="http://schemas.openxmlformats.org/officeDocument/2006/relationships/image" Target="../media/image15.emf"/><Relationship Id="rId40" Type="http://schemas.openxmlformats.org/officeDocument/2006/relationships/customXml" Target="../ink/ink16.xml"/><Relationship Id="rId45" Type="http://schemas.openxmlformats.org/officeDocument/2006/relationships/image" Target="../media/image19.emf"/><Relationship Id="rId53" Type="http://schemas.openxmlformats.org/officeDocument/2006/relationships/image" Target="../media/image23.emf"/><Relationship Id="rId58" Type="http://schemas.openxmlformats.org/officeDocument/2006/relationships/customXml" Target="../ink/ink25.xml"/><Relationship Id="rId66" Type="http://schemas.openxmlformats.org/officeDocument/2006/relationships/customXml" Target="../ink/ink29.xml"/><Relationship Id="rId74" Type="http://schemas.openxmlformats.org/officeDocument/2006/relationships/customXml" Target="../ink/ink33.xml"/><Relationship Id="rId79" Type="http://schemas.openxmlformats.org/officeDocument/2006/relationships/image" Target="../media/image36.emf"/><Relationship Id="rId5" Type="http://schemas.openxmlformats.org/officeDocument/2006/relationships/chart" Target="../charts/chart4.xml"/><Relationship Id="rId61" Type="http://schemas.openxmlformats.org/officeDocument/2006/relationships/image" Target="../media/image27.emf"/><Relationship Id="rId19" Type="http://schemas.openxmlformats.org/officeDocument/2006/relationships/image" Target="../media/image6.emf"/><Relationship Id="rId14" Type="http://schemas.openxmlformats.org/officeDocument/2006/relationships/customXml" Target="../ink/ink3.xml"/><Relationship Id="rId22" Type="http://schemas.openxmlformats.org/officeDocument/2006/relationships/customXml" Target="../ink/ink7.xml"/><Relationship Id="rId27" Type="http://schemas.openxmlformats.org/officeDocument/2006/relationships/image" Target="../media/image10.emf"/><Relationship Id="rId30" Type="http://schemas.openxmlformats.org/officeDocument/2006/relationships/customXml" Target="../ink/ink11.xml"/><Relationship Id="rId35" Type="http://schemas.openxmlformats.org/officeDocument/2006/relationships/image" Target="../media/image14.emf"/><Relationship Id="rId43" Type="http://schemas.openxmlformats.org/officeDocument/2006/relationships/image" Target="../media/image18.emf"/><Relationship Id="rId48" Type="http://schemas.openxmlformats.org/officeDocument/2006/relationships/customXml" Target="../ink/ink20.xml"/><Relationship Id="rId56" Type="http://schemas.openxmlformats.org/officeDocument/2006/relationships/customXml" Target="../ink/ink24.xml"/><Relationship Id="rId64" Type="http://schemas.openxmlformats.org/officeDocument/2006/relationships/customXml" Target="../ink/ink28.xml"/><Relationship Id="rId69" Type="http://schemas.openxmlformats.org/officeDocument/2006/relationships/image" Target="../media/image31.emf"/><Relationship Id="rId77" Type="http://schemas.openxmlformats.org/officeDocument/2006/relationships/image" Target="../media/image35.emf"/><Relationship Id="rId8" Type="http://schemas.openxmlformats.org/officeDocument/2006/relationships/chart" Target="../charts/chart7.xml"/><Relationship Id="rId51" Type="http://schemas.openxmlformats.org/officeDocument/2006/relationships/image" Target="../media/image22.emf"/><Relationship Id="rId72" Type="http://schemas.openxmlformats.org/officeDocument/2006/relationships/customXml" Target="../ink/ink32.xml"/><Relationship Id="rId3" Type="http://schemas.openxmlformats.org/officeDocument/2006/relationships/chart" Target="../charts/chart2.xml"/><Relationship Id="rId12" Type="http://schemas.openxmlformats.org/officeDocument/2006/relationships/customXml" Target="../ink/ink2.xml"/><Relationship Id="rId17" Type="http://schemas.openxmlformats.org/officeDocument/2006/relationships/image" Target="../media/image5.emf"/><Relationship Id="rId25" Type="http://schemas.openxmlformats.org/officeDocument/2006/relationships/image" Target="../media/image9.emf"/><Relationship Id="rId33" Type="http://schemas.openxmlformats.org/officeDocument/2006/relationships/image" Target="../media/image13.emf"/><Relationship Id="rId38" Type="http://schemas.openxmlformats.org/officeDocument/2006/relationships/customXml" Target="../ink/ink15.xml"/><Relationship Id="rId46" Type="http://schemas.openxmlformats.org/officeDocument/2006/relationships/customXml" Target="../ink/ink19.xml"/><Relationship Id="rId59" Type="http://schemas.openxmlformats.org/officeDocument/2006/relationships/image" Target="../media/image26.emf"/><Relationship Id="rId67" Type="http://schemas.openxmlformats.org/officeDocument/2006/relationships/image" Target="../media/image30.emf"/><Relationship Id="rId20" Type="http://schemas.openxmlformats.org/officeDocument/2006/relationships/customXml" Target="../ink/ink6.xml"/><Relationship Id="rId41" Type="http://schemas.openxmlformats.org/officeDocument/2006/relationships/image" Target="../media/image17.emf"/><Relationship Id="rId54" Type="http://schemas.openxmlformats.org/officeDocument/2006/relationships/customXml" Target="../ink/ink23.xml"/><Relationship Id="rId62" Type="http://schemas.openxmlformats.org/officeDocument/2006/relationships/customXml" Target="../ink/ink27.xml"/><Relationship Id="rId70" Type="http://schemas.openxmlformats.org/officeDocument/2006/relationships/customXml" Target="../ink/ink31.xml"/><Relationship Id="rId75" Type="http://schemas.openxmlformats.org/officeDocument/2006/relationships/image" Target="../media/image34.emf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5" Type="http://schemas.openxmlformats.org/officeDocument/2006/relationships/image" Target="../media/image4.emf"/><Relationship Id="rId23" Type="http://schemas.openxmlformats.org/officeDocument/2006/relationships/image" Target="../media/image8.emf"/><Relationship Id="rId28" Type="http://schemas.openxmlformats.org/officeDocument/2006/relationships/customXml" Target="../ink/ink10.xml"/><Relationship Id="rId36" Type="http://schemas.openxmlformats.org/officeDocument/2006/relationships/customXml" Target="../ink/ink14.xml"/><Relationship Id="rId49" Type="http://schemas.openxmlformats.org/officeDocument/2006/relationships/image" Target="../media/image21.emf"/><Relationship Id="rId57" Type="http://schemas.openxmlformats.org/officeDocument/2006/relationships/image" Target="../media/image25.emf"/><Relationship Id="rId10" Type="http://schemas.openxmlformats.org/officeDocument/2006/relationships/customXml" Target="../ink/ink1.xml"/><Relationship Id="rId31" Type="http://schemas.openxmlformats.org/officeDocument/2006/relationships/image" Target="../media/image12.emf"/><Relationship Id="rId44" Type="http://schemas.openxmlformats.org/officeDocument/2006/relationships/customXml" Target="../ink/ink18.xml"/><Relationship Id="rId52" Type="http://schemas.openxmlformats.org/officeDocument/2006/relationships/customXml" Target="../ink/ink22.xml"/><Relationship Id="rId60" Type="http://schemas.openxmlformats.org/officeDocument/2006/relationships/customXml" Target="../ink/ink26.xml"/><Relationship Id="rId65" Type="http://schemas.openxmlformats.org/officeDocument/2006/relationships/image" Target="../media/image29.emf"/><Relationship Id="rId73" Type="http://schemas.openxmlformats.org/officeDocument/2006/relationships/image" Target="../media/image33.emf"/><Relationship Id="rId78" Type="http://schemas.openxmlformats.org/officeDocument/2006/relationships/customXml" Target="../ink/ink35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image" Target="../media/image3.emf"/><Relationship Id="rId18" Type="http://schemas.openxmlformats.org/officeDocument/2006/relationships/customXml" Target="../ink/ink5.xml"/><Relationship Id="rId39" Type="http://schemas.openxmlformats.org/officeDocument/2006/relationships/image" Target="../media/image16.emf"/><Relationship Id="rId34" Type="http://schemas.openxmlformats.org/officeDocument/2006/relationships/customXml" Target="../ink/ink13.xml"/><Relationship Id="rId50" Type="http://schemas.openxmlformats.org/officeDocument/2006/relationships/customXml" Target="../ink/ink21.xml"/><Relationship Id="rId55" Type="http://schemas.openxmlformats.org/officeDocument/2006/relationships/image" Target="../media/image24.emf"/><Relationship Id="rId76" Type="http://schemas.openxmlformats.org/officeDocument/2006/relationships/customXml" Target="../ink/ink34.xml"/><Relationship Id="rId7" Type="http://schemas.openxmlformats.org/officeDocument/2006/relationships/chart" Target="../charts/chart6.xml"/><Relationship Id="rId71" Type="http://schemas.openxmlformats.org/officeDocument/2006/relationships/image" Target="../media/image32.emf"/><Relationship Id="rId2" Type="http://schemas.openxmlformats.org/officeDocument/2006/relationships/chart" Target="../charts/chart1.xml"/><Relationship Id="rId29" Type="http://schemas.openxmlformats.org/officeDocument/2006/relationships/image" Target="../media/image1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5" Type="http://schemas.openxmlformats.org/officeDocument/2006/relationships/chart" Target="../charts/chart15.xml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85725</xdr:colOff>
      <xdr:row>2</xdr:row>
      <xdr:rowOff>76200</xdr:rowOff>
    </xdr:from>
    <xdr:to>
      <xdr:col>9</xdr:col>
      <xdr:colOff>314325</xdr:colOff>
      <xdr:row>4</xdr:row>
      <xdr:rowOff>85725</xdr:rowOff>
    </xdr:to>
    <xdr:pic>
      <xdr:nvPicPr>
        <xdr:cNvPr id="2" name="Obrázo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457200"/>
          <a:ext cx="144780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409575</xdr:colOff>
      <xdr:row>6</xdr:row>
      <xdr:rowOff>161925</xdr:rowOff>
    </xdr:from>
    <xdr:to>
      <xdr:col>12</xdr:col>
      <xdr:colOff>104775</xdr:colOff>
      <xdr:row>21</xdr:row>
      <xdr:rowOff>47625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25</xdr:row>
      <xdr:rowOff>9525</xdr:rowOff>
    </xdr:from>
    <xdr:to>
      <xdr:col>8</xdr:col>
      <xdr:colOff>0</xdr:colOff>
      <xdr:row>35</xdr:row>
      <xdr:rowOff>28575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25</xdr:row>
      <xdr:rowOff>0</xdr:rowOff>
    </xdr:from>
    <xdr:to>
      <xdr:col>13</xdr:col>
      <xdr:colOff>0</xdr:colOff>
      <xdr:row>35</xdr:row>
      <xdr:rowOff>19050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25</xdr:row>
      <xdr:rowOff>0</xdr:rowOff>
    </xdr:from>
    <xdr:to>
      <xdr:col>18</xdr:col>
      <xdr:colOff>0</xdr:colOff>
      <xdr:row>35</xdr:row>
      <xdr:rowOff>19050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25</xdr:row>
      <xdr:rowOff>0</xdr:rowOff>
    </xdr:from>
    <xdr:to>
      <xdr:col>23</xdr:col>
      <xdr:colOff>0</xdr:colOff>
      <xdr:row>35</xdr:row>
      <xdr:rowOff>19050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47625</xdr:colOff>
      <xdr:row>26</xdr:row>
      <xdr:rowOff>180975</xdr:rowOff>
    </xdr:from>
    <xdr:to>
      <xdr:col>6</xdr:col>
      <xdr:colOff>93344</xdr:colOff>
      <xdr:row>27</xdr:row>
      <xdr:rowOff>47625</xdr:rowOff>
    </xdr:to>
    <xdr:sp macro="" textlink="">
      <xdr:nvSpPr>
        <xdr:cNvPr id="3" name="Ovál 2"/>
        <xdr:cNvSpPr/>
      </xdr:nvSpPr>
      <xdr:spPr>
        <a:xfrm>
          <a:off x="4295775" y="5133975"/>
          <a:ext cx="45719" cy="571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/>
  </xdr:twoCellAnchor>
  <xdr:twoCellAnchor>
    <xdr:from>
      <xdr:col>11</xdr:col>
      <xdr:colOff>76200</xdr:colOff>
      <xdr:row>27</xdr:row>
      <xdr:rowOff>9525</xdr:rowOff>
    </xdr:from>
    <xdr:to>
      <xdr:col>11</xdr:col>
      <xdr:colOff>85725</xdr:colOff>
      <xdr:row>32</xdr:row>
      <xdr:rowOff>38100</xdr:rowOff>
    </xdr:to>
    <xdr:cxnSp macro="">
      <xdr:nvCxnSpPr>
        <xdr:cNvPr id="10" name="Rovná spojnica 9"/>
        <xdr:cNvCxnSpPr/>
      </xdr:nvCxnSpPr>
      <xdr:spPr>
        <a:xfrm flipH="1">
          <a:off x="7372350" y="5153025"/>
          <a:ext cx="9525" cy="981075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352425</xdr:colOff>
      <xdr:row>29</xdr:row>
      <xdr:rowOff>47625</xdr:rowOff>
    </xdr:from>
    <xdr:to>
      <xdr:col>16</xdr:col>
      <xdr:colOff>352427</xdr:colOff>
      <xdr:row>32</xdr:row>
      <xdr:rowOff>38100</xdr:rowOff>
    </xdr:to>
    <xdr:cxnSp macro="">
      <xdr:nvCxnSpPr>
        <xdr:cNvPr id="11" name="Rovná spojnica 10"/>
        <xdr:cNvCxnSpPr/>
      </xdr:nvCxnSpPr>
      <xdr:spPr>
        <a:xfrm flipH="1">
          <a:off x="10696575" y="5572125"/>
          <a:ext cx="2" cy="561975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220925</xdr:colOff>
      <xdr:row>27</xdr:row>
      <xdr:rowOff>180975</xdr:rowOff>
    </xdr:from>
    <xdr:to>
      <xdr:col>21</xdr:col>
      <xdr:colOff>228601</xdr:colOff>
      <xdr:row>32</xdr:row>
      <xdr:rowOff>19050</xdr:rowOff>
    </xdr:to>
    <xdr:cxnSp macro="">
      <xdr:nvCxnSpPr>
        <xdr:cNvPr id="13" name="Rovná spojnica 12"/>
        <xdr:cNvCxnSpPr/>
      </xdr:nvCxnSpPr>
      <xdr:spPr>
        <a:xfrm flipH="1">
          <a:off x="13613075" y="5324475"/>
          <a:ext cx="7676" cy="790575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352425</xdr:colOff>
      <xdr:row>32</xdr:row>
      <xdr:rowOff>38100</xdr:rowOff>
    </xdr:from>
    <xdr:to>
      <xdr:col>16</xdr:col>
      <xdr:colOff>295275</xdr:colOff>
      <xdr:row>32</xdr:row>
      <xdr:rowOff>47625</xdr:rowOff>
    </xdr:to>
    <xdr:cxnSp macro="">
      <xdr:nvCxnSpPr>
        <xdr:cNvPr id="16" name="Rovná spojovacia šípka 15"/>
        <xdr:cNvCxnSpPr/>
      </xdr:nvCxnSpPr>
      <xdr:spPr>
        <a:xfrm flipH="1">
          <a:off x="9477375" y="6134100"/>
          <a:ext cx="1162050" cy="95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219075</xdr:colOff>
      <xdr:row>32</xdr:row>
      <xdr:rowOff>28575</xdr:rowOff>
    </xdr:from>
    <xdr:to>
      <xdr:col>22</xdr:col>
      <xdr:colOff>428625</xdr:colOff>
      <xdr:row>32</xdr:row>
      <xdr:rowOff>28575</xdr:rowOff>
    </xdr:to>
    <xdr:cxnSp macro="">
      <xdr:nvCxnSpPr>
        <xdr:cNvPr id="18" name="Rovná spojovacia šípka 17"/>
        <xdr:cNvCxnSpPr/>
      </xdr:nvCxnSpPr>
      <xdr:spPr>
        <a:xfrm>
          <a:off x="13611225" y="6124575"/>
          <a:ext cx="81915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37</xdr:row>
      <xdr:rowOff>0</xdr:rowOff>
    </xdr:from>
    <xdr:to>
      <xdr:col>8</xdr:col>
      <xdr:colOff>0</xdr:colOff>
      <xdr:row>47</xdr:row>
      <xdr:rowOff>19050</xdr:rowOff>
    </xdr:to>
    <xdr:graphicFrame macro="">
      <xdr:nvGraphicFramePr>
        <xdr:cNvPr id="19" name="Graf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37</xdr:row>
      <xdr:rowOff>0</xdr:rowOff>
    </xdr:from>
    <xdr:to>
      <xdr:col>13</xdr:col>
      <xdr:colOff>0</xdr:colOff>
      <xdr:row>47</xdr:row>
      <xdr:rowOff>19050</xdr:rowOff>
    </xdr:to>
    <xdr:graphicFrame macro="">
      <xdr:nvGraphicFramePr>
        <xdr:cNvPr id="20" name="Graf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</xdr:col>
      <xdr:colOff>0</xdr:colOff>
      <xdr:row>37</xdr:row>
      <xdr:rowOff>0</xdr:rowOff>
    </xdr:from>
    <xdr:to>
      <xdr:col>18</xdr:col>
      <xdr:colOff>0</xdr:colOff>
      <xdr:row>47</xdr:row>
      <xdr:rowOff>19050</xdr:rowOff>
    </xdr:to>
    <xdr:graphicFrame macro="">
      <xdr:nvGraphicFramePr>
        <xdr:cNvPr id="21" name="Graf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367778</xdr:colOff>
      <xdr:row>41</xdr:row>
      <xdr:rowOff>114300</xdr:rowOff>
    </xdr:from>
    <xdr:to>
      <xdr:col>6</xdr:col>
      <xdr:colOff>381000</xdr:colOff>
      <xdr:row>44</xdr:row>
      <xdr:rowOff>19050</xdr:rowOff>
    </xdr:to>
    <xdr:cxnSp macro="">
      <xdr:nvCxnSpPr>
        <xdr:cNvPr id="22" name="Rovná spojnica 21"/>
        <xdr:cNvCxnSpPr/>
      </xdr:nvCxnSpPr>
      <xdr:spPr>
        <a:xfrm>
          <a:off x="4615928" y="7924800"/>
          <a:ext cx="13222" cy="47625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400050</xdr:colOff>
      <xdr:row>41</xdr:row>
      <xdr:rowOff>123825</xdr:rowOff>
    </xdr:from>
    <xdr:to>
      <xdr:col>5</xdr:col>
      <xdr:colOff>400050</xdr:colOff>
      <xdr:row>44</xdr:row>
      <xdr:rowOff>28575</xdr:rowOff>
    </xdr:to>
    <xdr:cxnSp macro="">
      <xdr:nvCxnSpPr>
        <xdr:cNvPr id="23" name="Rovná spojnica 22"/>
        <xdr:cNvCxnSpPr/>
      </xdr:nvCxnSpPr>
      <xdr:spPr>
        <a:xfrm>
          <a:off x="4038600" y="7934325"/>
          <a:ext cx="0" cy="47625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238125</xdr:colOff>
      <xdr:row>43</xdr:row>
      <xdr:rowOff>47625</xdr:rowOff>
    </xdr:from>
    <xdr:to>
      <xdr:col>10</xdr:col>
      <xdr:colOff>241301</xdr:colOff>
      <xdr:row>44</xdr:row>
      <xdr:rowOff>31750</xdr:rowOff>
    </xdr:to>
    <xdr:cxnSp macro="">
      <xdr:nvCxnSpPr>
        <xdr:cNvPr id="24" name="Rovná spojnica 23"/>
        <xdr:cNvCxnSpPr/>
      </xdr:nvCxnSpPr>
      <xdr:spPr>
        <a:xfrm>
          <a:off x="6924675" y="8239125"/>
          <a:ext cx="3176" cy="174625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104775</xdr:colOff>
      <xdr:row>43</xdr:row>
      <xdr:rowOff>161925</xdr:rowOff>
    </xdr:from>
    <xdr:to>
      <xdr:col>17</xdr:col>
      <xdr:colOff>104775</xdr:colOff>
      <xdr:row>44</xdr:row>
      <xdr:rowOff>28575</xdr:rowOff>
    </xdr:to>
    <xdr:cxnSp macro="">
      <xdr:nvCxnSpPr>
        <xdr:cNvPr id="25" name="Rovná spojnica 24"/>
        <xdr:cNvCxnSpPr/>
      </xdr:nvCxnSpPr>
      <xdr:spPr>
        <a:xfrm>
          <a:off x="11058525" y="8353425"/>
          <a:ext cx="0" cy="5715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38100</xdr:colOff>
      <xdr:row>43</xdr:row>
      <xdr:rowOff>180975</xdr:rowOff>
    </xdr:from>
    <xdr:to>
      <xdr:col>15</xdr:col>
      <xdr:colOff>38100</xdr:colOff>
      <xdr:row>44</xdr:row>
      <xdr:rowOff>47625</xdr:rowOff>
    </xdr:to>
    <xdr:cxnSp macro="">
      <xdr:nvCxnSpPr>
        <xdr:cNvPr id="27" name="Rovná spojnica 26"/>
        <xdr:cNvCxnSpPr/>
      </xdr:nvCxnSpPr>
      <xdr:spPr>
        <a:xfrm>
          <a:off x="9772650" y="8372475"/>
          <a:ext cx="0" cy="5715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170685</xdr:colOff>
      <xdr:row>27</xdr:row>
      <xdr:rowOff>40425</xdr:rowOff>
    </xdr:from>
    <xdr:to>
      <xdr:col>16</xdr:col>
      <xdr:colOff>340485</xdr:colOff>
      <xdr:row>32</xdr:row>
      <xdr:rowOff>41205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49" name="Písanie rukou 48"/>
            <xdr14:cNvContentPartPr/>
          </xdr14:nvContentPartPr>
          <xdr14:nvPr macro=""/>
          <xdr14:xfrm>
            <a:off x="9905235" y="5183925"/>
            <a:ext cx="779400" cy="953280"/>
          </xdr14:xfrm>
        </xdr:contentPart>
      </mc:Choice>
      <mc:Fallback xmlns="">
        <xdr:pic>
          <xdr:nvPicPr>
            <xdr:cNvPr id="49" name="Písanie rukou 48"/>
            <xdr:cNvPicPr/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9899475" y="5179605"/>
              <a:ext cx="790560" cy="9637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241965</xdr:colOff>
      <xdr:row>29</xdr:row>
      <xdr:rowOff>156945</xdr:rowOff>
    </xdr:from>
    <xdr:to>
      <xdr:col>16</xdr:col>
      <xdr:colOff>339405</xdr:colOff>
      <xdr:row>31</xdr:row>
      <xdr:rowOff>29385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2">
          <xdr14:nvContentPartPr>
            <xdr14:cNvPr id="60" name="Písanie rukou 59"/>
            <xdr14:cNvContentPartPr/>
          </xdr14:nvContentPartPr>
          <xdr14:nvPr macro=""/>
          <xdr14:xfrm>
            <a:off x="9976515" y="5681445"/>
            <a:ext cx="707040" cy="253440"/>
          </xdr14:xfrm>
        </xdr:contentPart>
      </mc:Choice>
      <mc:Fallback xmlns="">
        <xdr:pic>
          <xdr:nvPicPr>
            <xdr:cNvPr id="60" name="Písanie rukou 59"/>
            <xdr:cNvPicPr/>
          </xdr:nvPicPr>
          <xdr:blipFill>
            <a:blip xmlns:r="http://schemas.openxmlformats.org/officeDocument/2006/relationships" r:embed="rId13"/>
            <a:stretch>
              <a:fillRect/>
            </a:stretch>
          </xdr:blipFill>
          <xdr:spPr>
            <a:xfrm>
              <a:off x="9970395" y="5676405"/>
              <a:ext cx="718200" cy="264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21</xdr:col>
      <xdr:colOff>174285</xdr:colOff>
      <xdr:row>29</xdr:row>
      <xdr:rowOff>60105</xdr:rowOff>
    </xdr:from>
    <xdr:to>
      <xdr:col>22</xdr:col>
      <xdr:colOff>55005</xdr:colOff>
      <xdr:row>32</xdr:row>
      <xdr:rowOff>34365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4">
          <xdr14:nvContentPartPr>
            <xdr14:cNvPr id="95" name="Písanie rukou 94"/>
            <xdr14:cNvContentPartPr/>
          </xdr14:nvContentPartPr>
          <xdr14:nvPr macro=""/>
          <xdr14:xfrm>
            <a:off x="13566435" y="5584605"/>
            <a:ext cx="490320" cy="545760"/>
          </xdr14:xfrm>
        </xdr:contentPart>
      </mc:Choice>
      <mc:Fallback xmlns="">
        <xdr:pic>
          <xdr:nvPicPr>
            <xdr:cNvPr id="95" name="Písanie rukou 94"/>
            <xdr:cNvPicPr/>
          </xdr:nvPicPr>
          <xdr:blipFill>
            <a:blip xmlns:r="http://schemas.openxmlformats.org/officeDocument/2006/relationships" r:embed="rId15"/>
            <a:stretch>
              <a:fillRect/>
            </a:stretch>
          </xdr:blipFill>
          <xdr:spPr>
            <a:xfrm>
              <a:off x="13561395" y="5579205"/>
              <a:ext cx="501480" cy="5554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235485</xdr:colOff>
      <xdr:row>30</xdr:row>
      <xdr:rowOff>147165</xdr:rowOff>
    </xdr:from>
    <xdr:to>
      <xdr:col>17</xdr:col>
      <xdr:colOff>24645</xdr:colOff>
      <xdr:row>44</xdr:row>
      <xdr:rowOff>29685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6">
          <xdr14:nvContentPartPr>
            <xdr14:cNvPr id="12" name="Písanie rukou 11"/>
            <xdr14:cNvContentPartPr/>
          </xdr14:nvContentPartPr>
          <xdr14:nvPr macro=""/>
          <xdr14:xfrm>
            <a:off x="9970035" y="5862165"/>
            <a:ext cx="1008360" cy="2549520"/>
          </xdr14:xfrm>
        </xdr:contentPart>
      </mc:Choice>
      <mc:Fallback xmlns="">
        <xdr:pic>
          <xdr:nvPicPr>
            <xdr:cNvPr id="12" name="Písanie rukou 11"/>
            <xdr:cNvPicPr/>
          </xdr:nvPicPr>
          <xdr:blipFill>
            <a:blip xmlns:r="http://schemas.openxmlformats.org/officeDocument/2006/relationships" r:embed="rId17"/>
            <a:stretch>
              <a:fillRect/>
            </a:stretch>
          </xdr:blipFill>
          <xdr:spPr>
            <a:xfrm>
              <a:off x="9964635" y="5856765"/>
              <a:ext cx="1018080" cy="25599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214845</xdr:colOff>
      <xdr:row>39</xdr:row>
      <xdr:rowOff>75705</xdr:rowOff>
    </xdr:from>
    <xdr:to>
      <xdr:col>11</xdr:col>
      <xdr:colOff>532245</xdr:colOff>
      <xdr:row>44</xdr:row>
      <xdr:rowOff>13485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8">
          <xdr14:nvContentPartPr>
            <xdr14:cNvPr id="32" name="Písanie rukou 31"/>
            <xdr14:cNvContentPartPr/>
          </xdr14:nvContentPartPr>
          <xdr14:nvPr macro=""/>
          <xdr14:xfrm>
            <a:off x="6901395" y="7505205"/>
            <a:ext cx="927000" cy="890280"/>
          </xdr14:xfrm>
        </xdr:contentPart>
      </mc:Choice>
      <mc:Fallback xmlns="">
        <xdr:pic>
          <xdr:nvPicPr>
            <xdr:cNvPr id="32" name="Písanie rukou 31"/>
            <xdr:cNvPicPr/>
          </xdr:nvPicPr>
          <xdr:blipFill>
            <a:blip xmlns:r="http://schemas.openxmlformats.org/officeDocument/2006/relationships" r:embed="rId19"/>
            <a:stretch>
              <a:fillRect/>
            </a:stretch>
          </xdr:blipFill>
          <xdr:spPr>
            <a:xfrm>
              <a:off x="6895995" y="7500525"/>
              <a:ext cx="937800" cy="9003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21</xdr:col>
      <xdr:colOff>233325</xdr:colOff>
      <xdr:row>28</xdr:row>
      <xdr:rowOff>163485</xdr:rowOff>
    </xdr:from>
    <xdr:to>
      <xdr:col>21</xdr:col>
      <xdr:colOff>362205</xdr:colOff>
      <xdr:row>29</xdr:row>
      <xdr:rowOff>166665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0">
          <xdr14:nvContentPartPr>
            <xdr14:cNvPr id="57" name="Písanie rukou 56"/>
            <xdr14:cNvContentPartPr/>
          </xdr14:nvContentPartPr>
          <xdr14:nvPr macro=""/>
          <xdr14:xfrm>
            <a:off x="13625475" y="5497485"/>
            <a:ext cx="128880" cy="193680"/>
          </xdr14:xfrm>
        </xdr:contentPart>
      </mc:Choice>
      <mc:Fallback xmlns="">
        <xdr:pic>
          <xdr:nvPicPr>
            <xdr:cNvPr id="57" name="Písanie rukou 56"/>
            <xdr:cNvPicPr/>
          </xdr:nvPicPr>
          <xdr:blipFill>
            <a:blip xmlns:r="http://schemas.openxmlformats.org/officeDocument/2006/relationships" r:embed="rId21"/>
            <a:stretch>
              <a:fillRect/>
            </a:stretch>
          </xdr:blipFill>
          <xdr:spPr>
            <a:xfrm>
              <a:off x="13620435" y="5493165"/>
              <a:ext cx="138600" cy="2019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576165</xdr:colOff>
      <xdr:row>39</xdr:row>
      <xdr:rowOff>62025</xdr:rowOff>
    </xdr:from>
    <xdr:to>
      <xdr:col>6</xdr:col>
      <xdr:colOff>159885</xdr:colOff>
      <xdr:row>39</xdr:row>
      <xdr:rowOff>138345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2">
          <xdr14:nvContentPartPr>
            <xdr14:cNvPr id="64" name="Písanie rukou 63"/>
            <xdr14:cNvContentPartPr/>
          </xdr14:nvContentPartPr>
          <xdr14:nvPr macro=""/>
          <xdr14:xfrm>
            <a:off x="4214715" y="7491525"/>
            <a:ext cx="193320" cy="76320"/>
          </xdr14:xfrm>
        </xdr:contentPart>
      </mc:Choice>
      <mc:Fallback xmlns="">
        <xdr:pic>
          <xdr:nvPicPr>
            <xdr:cNvPr id="64" name="Písanie rukou 63"/>
            <xdr:cNvPicPr/>
          </xdr:nvPicPr>
          <xdr:blipFill>
            <a:blip xmlns:r="http://schemas.openxmlformats.org/officeDocument/2006/relationships" r:embed="rId23"/>
            <a:stretch>
              <a:fillRect/>
            </a:stretch>
          </xdr:blipFill>
          <xdr:spPr>
            <a:xfrm>
              <a:off x="4210035" y="7486485"/>
              <a:ext cx="202320" cy="86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526845</xdr:colOff>
      <xdr:row>39</xdr:row>
      <xdr:rowOff>160305</xdr:rowOff>
    </xdr:from>
    <xdr:to>
      <xdr:col>6</xdr:col>
      <xdr:colOff>242325</xdr:colOff>
      <xdr:row>40</xdr:row>
      <xdr:rowOff>99045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4">
          <xdr14:nvContentPartPr>
            <xdr14:cNvPr id="65" name="Písanie rukou 64"/>
            <xdr14:cNvContentPartPr/>
          </xdr14:nvContentPartPr>
          <xdr14:nvPr macro=""/>
          <xdr14:xfrm>
            <a:off x="4165395" y="7589805"/>
            <a:ext cx="325080" cy="129240"/>
          </xdr14:xfrm>
        </xdr:contentPart>
      </mc:Choice>
      <mc:Fallback xmlns="">
        <xdr:pic>
          <xdr:nvPicPr>
            <xdr:cNvPr id="65" name="Písanie rukou 64"/>
            <xdr:cNvPicPr/>
          </xdr:nvPicPr>
          <xdr:blipFill>
            <a:blip xmlns:r="http://schemas.openxmlformats.org/officeDocument/2006/relationships" r:embed="rId25"/>
            <a:stretch>
              <a:fillRect/>
            </a:stretch>
          </xdr:blipFill>
          <xdr:spPr>
            <a:xfrm>
              <a:off x="4159995" y="7584405"/>
              <a:ext cx="335880" cy="140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386445</xdr:colOff>
      <xdr:row>40</xdr:row>
      <xdr:rowOff>105525</xdr:rowOff>
    </xdr:from>
    <xdr:to>
      <xdr:col>6</xdr:col>
      <xdr:colOff>281565</xdr:colOff>
      <xdr:row>41</xdr:row>
      <xdr:rowOff>126345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6">
          <xdr14:nvContentPartPr>
            <xdr14:cNvPr id="68" name="Písanie rukou 67"/>
            <xdr14:cNvContentPartPr/>
          </xdr14:nvContentPartPr>
          <xdr14:nvPr macro=""/>
          <xdr14:xfrm>
            <a:off x="4024995" y="7725525"/>
            <a:ext cx="504720" cy="211320"/>
          </xdr14:xfrm>
        </xdr:contentPart>
      </mc:Choice>
      <mc:Fallback xmlns="">
        <xdr:pic>
          <xdr:nvPicPr>
            <xdr:cNvPr id="68" name="Písanie rukou 67"/>
            <xdr:cNvPicPr/>
          </xdr:nvPicPr>
          <xdr:blipFill>
            <a:blip xmlns:r="http://schemas.openxmlformats.org/officeDocument/2006/relationships" r:embed="rId27"/>
            <a:stretch>
              <a:fillRect/>
            </a:stretch>
          </xdr:blipFill>
          <xdr:spPr>
            <a:xfrm>
              <a:off x="4019595" y="7720125"/>
              <a:ext cx="514800" cy="2221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423165</xdr:colOff>
      <xdr:row>42</xdr:row>
      <xdr:rowOff>11805</xdr:rowOff>
    </xdr:from>
    <xdr:to>
      <xdr:col>6</xdr:col>
      <xdr:colOff>327285</xdr:colOff>
      <xdr:row>43</xdr:row>
      <xdr:rowOff>8505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8">
          <xdr14:nvContentPartPr>
            <xdr14:cNvPr id="70" name="Písanie rukou 69"/>
            <xdr14:cNvContentPartPr/>
          </xdr14:nvContentPartPr>
          <xdr14:nvPr macro=""/>
          <xdr14:xfrm>
            <a:off x="4061715" y="8012805"/>
            <a:ext cx="513720" cy="187200"/>
          </xdr14:xfrm>
        </xdr:contentPart>
      </mc:Choice>
      <mc:Fallback xmlns="">
        <xdr:pic>
          <xdr:nvPicPr>
            <xdr:cNvPr id="70" name="Písanie rukou 69"/>
            <xdr:cNvPicPr/>
          </xdr:nvPicPr>
          <xdr:blipFill>
            <a:blip xmlns:r="http://schemas.openxmlformats.org/officeDocument/2006/relationships" r:embed="rId29"/>
            <a:stretch>
              <a:fillRect/>
            </a:stretch>
          </xdr:blipFill>
          <xdr:spPr>
            <a:xfrm>
              <a:off x="4057755" y="8008485"/>
              <a:ext cx="522360" cy="1954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435405</xdr:colOff>
      <xdr:row>42</xdr:row>
      <xdr:rowOff>127725</xdr:rowOff>
    </xdr:from>
    <xdr:to>
      <xdr:col>6</xdr:col>
      <xdr:colOff>393165</xdr:colOff>
      <xdr:row>43</xdr:row>
      <xdr:rowOff>146745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0">
          <xdr14:nvContentPartPr>
            <xdr14:cNvPr id="71" name="Písanie rukou 70"/>
            <xdr14:cNvContentPartPr/>
          </xdr14:nvContentPartPr>
          <xdr14:nvPr macro=""/>
          <xdr14:xfrm>
            <a:off x="4073955" y="8128725"/>
            <a:ext cx="567360" cy="209520"/>
          </xdr14:xfrm>
        </xdr:contentPart>
      </mc:Choice>
      <mc:Fallback xmlns="">
        <xdr:pic>
          <xdr:nvPicPr>
            <xdr:cNvPr id="71" name="Písanie rukou 70"/>
            <xdr:cNvPicPr/>
          </xdr:nvPicPr>
          <xdr:blipFill>
            <a:blip xmlns:r="http://schemas.openxmlformats.org/officeDocument/2006/relationships" r:embed="rId31"/>
            <a:stretch>
              <a:fillRect/>
            </a:stretch>
          </xdr:blipFill>
          <xdr:spPr>
            <a:xfrm>
              <a:off x="4069995" y="8125125"/>
              <a:ext cx="574560" cy="2170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22</xdr:col>
      <xdr:colOff>563685</xdr:colOff>
      <xdr:row>47</xdr:row>
      <xdr:rowOff>127785</xdr:rowOff>
    </xdr:from>
    <xdr:to>
      <xdr:col>22</xdr:col>
      <xdr:colOff>564045</xdr:colOff>
      <xdr:row>47</xdr:row>
      <xdr:rowOff>128505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2">
          <xdr14:nvContentPartPr>
            <xdr14:cNvPr id="77" name="Písanie rukou 76"/>
            <xdr14:cNvContentPartPr/>
          </xdr14:nvContentPartPr>
          <xdr14:nvPr macro=""/>
          <xdr14:xfrm>
            <a:off x="14565435" y="9081285"/>
            <a:ext cx="360" cy="720"/>
          </xdr14:xfrm>
        </xdr:contentPart>
      </mc:Choice>
      <mc:Fallback xmlns="">
        <xdr:pic>
          <xdr:nvPicPr>
            <xdr:cNvPr id="77" name="Písanie rukou 76"/>
            <xdr:cNvPicPr/>
          </xdr:nvPicPr>
          <xdr:blipFill>
            <a:blip xmlns:r="http://schemas.openxmlformats.org/officeDocument/2006/relationships" r:embed="rId33"/>
            <a:stretch>
              <a:fillRect/>
            </a:stretch>
          </xdr:blipFill>
          <xdr:spPr>
            <a:xfrm>
              <a:off x="14559675" y="9075885"/>
              <a:ext cx="11880" cy="118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21</xdr:col>
      <xdr:colOff>230085</xdr:colOff>
      <xdr:row>32</xdr:row>
      <xdr:rowOff>135165</xdr:rowOff>
    </xdr:from>
    <xdr:to>
      <xdr:col>21</xdr:col>
      <xdr:colOff>518445</xdr:colOff>
      <xdr:row>33</xdr:row>
      <xdr:rowOff>107385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4">
          <xdr14:nvContentPartPr>
            <xdr14:cNvPr id="94" name="Písanie rukou 93"/>
            <xdr14:cNvContentPartPr/>
          </xdr14:nvContentPartPr>
          <xdr14:nvPr macro=""/>
          <xdr14:xfrm>
            <a:off x="13622235" y="6231165"/>
            <a:ext cx="288360" cy="162720"/>
          </xdr14:xfrm>
        </xdr:contentPart>
      </mc:Choice>
      <mc:Fallback xmlns="">
        <xdr:pic>
          <xdr:nvPicPr>
            <xdr:cNvPr id="94" name="Písanie rukou 93"/>
            <xdr:cNvPicPr/>
          </xdr:nvPicPr>
          <xdr:blipFill>
            <a:blip xmlns:r="http://schemas.openxmlformats.org/officeDocument/2006/relationships" r:embed="rId35"/>
            <a:stretch>
              <a:fillRect/>
            </a:stretch>
          </xdr:blipFill>
          <xdr:spPr>
            <a:xfrm>
              <a:off x="13616835" y="6224685"/>
              <a:ext cx="299880" cy="1735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14</xdr:col>
      <xdr:colOff>536925</xdr:colOff>
      <xdr:row>44</xdr:row>
      <xdr:rowOff>142725</xdr:rowOff>
    </xdr:from>
    <xdr:to>
      <xdr:col>15</xdr:col>
      <xdr:colOff>15885</xdr:colOff>
      <xdr:row>44</xdr:row>
      <xdr:rowOff>152445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6">
          <xdr14:nvContentPartPr>
            <xdr14:cNvPr id="97" name="Písanie rukou 96"/>
            <xdr14:cNvContentPartPr/>
          </xdr14:nvContentPartPr>
          <xdr14:nvPr macro=""/>
          <xdr14:xfrm>
            <a:off x="9661875" y="8524725"/>
            <a:ext cx="88560" cy="9720"/>
          </xdr14:xfrm>
        </xdr:contentPart>
      </mc:Choice>
      <mc:Fallback xmlns="">
        <xdr:pic>
          <xdr:nvPicPr>
            <xdr:cNvPr id="97" name="Písanie rukou 96"/>
            <xdr:cNvPicPr/>
          </xdr:nvPicPr>
          <xdr:blipFill>
            <a:blip xmlns:r="http://schemas.openxmlformats.org/officeDocument/2006/relationships" r:embed="rId37"/>
            <a:stretch>
              <a:fillRect/>
            </a:stretch>
          </xdr:blipFill>
          <xdr:spPr>
            <a:xfrm>
              <a:off x="9655035" y="8517885"/>
              <a:ext cx="101880" cy="234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38925</xdr:colOff>
      <xdr:row>44</xdr:row>
      <xdr:rowOff>112485</xdr:rowOff>
    </xdr:from>
    <xdr:to>
      <xdr:col>15</xdr:col>
      <xdr:colOff>156645</xdr:colOff>
      <xdr:row>45</xdr:row>
      <xdr:rowOff>60225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8">
          <xdr14:nvContentPartPr>
            <xdr14:cNvPr id="98" name="Písanie rukou 97"/>
            <xdr14:cNvContentPartPr/>
          </xdr14:nvContentPartPr>
          <xdr14:nvPr macro=""/>
          <xdr14:xfrm>
            <a:off x="9773475" y="8494485"/>
            <a:ext cx="117720" cy="138240"/>
          </xdr14:xfrm>
        </xdr:contentPart>
      </mc:Choice>
      <mc:Fallback xmlns="">
        <xdr:pic>
          <xdr:nvPicPr>
            <xdr:cNvPr id="98" name="Písanie rukou 97"/>
            <xdr:cNvPicPr/>
          </xdr:nvPicPr>
          <xdr:blipFill>
            <a:blip xmlns:r="http://schemas.openxmlformats.org/officeDocument/2006/relationships" r:embed="rId39"/>
            <a:stretch>
              <a:fillRect/>
            </a:stretch>
          </xdr:blipFill>
          <xdr:spPr>
            <a:xfrm>
              <a:off x="9766275" y="8489085"/>
              <a:ext cx="130680" cy="1504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93405</xdr:colOff>
      <xdr:row>44</xdr:row>
      <xdr:rowOff>112485</xdr:rowOff>
    </xdr:from>
    <xdr:to>
      <xdr:col>17</xdr:col>
      <xdr:colOff>212205</xdr:colOff>
      <xdr:row>45</xdr:row>
      <xdr:rowOff>49425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0">
          <xdr14:nvContentPartPr>
            <xdr14:cNvPr id="99" name="Písanie rukou 98"/>
            <xdr14:cNvContentPartPr/>
          </xdr14:nvContentPartPr>
          <xdr14:nvPr macro=""/>
          <xdr14:xfrm>
            <a:off x="11047155" y="8494485"/>
            <a:ext cx="118800" cy="127440"/>
          </xdr14:xfrm>
        </xdr:contentPart>
      </mc:Choice>
      <mc:Fallback xmlns="">
        <xdr:pic>
          <xdr:nvPicPr>
            <xdr:cNvPr id="99" name="Písanie rukou 98"/>
            <xdr:cNvPicPr/>
          </xdr:nvPicPr>
          <xdr:blipFill>
            <a:blip xmlns:r="http://schemas.openxmlformats.org/officeDocument/2006/relationships" r:embed="rId41"/>
            <a:stretch>
              <a:fillRect/>
            </a:stretch>
          </xdr:blipFill>
          <xdr:spPr>
            <a:xfrm>
              <a:off x="11040315" y="8488005"/>
              <a:ext cx="131760" cy="1407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428565</xdr:colOff>
      <xdr:row>41</xdr:row>
      <xdr:rowOff>28785</xdr:rowOff>
    </xdr:from>
    <xdr:to>
      <xdr:col>6</xdr:col>
      <xdr:colOff>324045</xdr:colOff>
      <xdr:row>42</xdr:row>
      <xdr:rowOff>46365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2">
          <xdr14:nvContentPartPr>
            <xdr14:cNvPr id="104" name="Písanie rukou 103"/>
            <xdr14:cNvContentPartPr/>
          </xdr14:nvContentPartPr>
          <xdr14:nvPr macro=""/>
          <xdr14:xfrm>
            <a:off x="4067115" y="7839285"/>
            <a:ext cx="505080" cy="208080"/>
          </xdr14:xfrm>
        </xdr:contentPart>
      </mc:Choice>
      <mc:Fallback xmlns="">
        <xdr:pic>
          <xdr:nvPicPr>
            <xdr:cNvPr id="104" name="Písanie rukou 103"/>
            <xdr:cNvPicPr/>
          </xdr:nvPicPr>
          <xdr:blipFill>
            <a:blip xmlns:r="http://schemas.openxmlformats.org/officeDocument/2006/relationships" r:embed="rId43"/>
            <a:stretch>
              <a:fillRect/>
            </a:stretch>
          </xdr:blipFill>
          <xdr:spPr>
            <a:xfrm>
              <a:off x="4062435" y="7834605"/>
              <a:ext cx="514440" cy="2174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52245</xdr:colOff>
      <xdr:row>43</xdr:row>
      <xdr:rowOff>58185</xdr:rowOff>
    </xdr:from>
    <xdr:to>
      <xdr:col>6</xdr:col>
      <xdr:colOff>364005</xdr:colOff>
      <xdr:row>44</xdr:row>
      <xdr:rowOff>4485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4">
          <xdr14:nvContentPartPr>
            <xdr14:cNvPr id="105" name="Písanie rukou 104"/>
            <xdr14:cNvContentPartPr/>
          </xdr14:nvContentPartPr>
          <xdr14:nvPr macro=""/>
          <xdr14:xfrm>
            <a:off x="4300395" y="8249685"/>
            <a:ext cx="311760" cy="136800"/>
          </xdr14:xfrm>
        </xdr:contentPart>
      </mc:Choice>
      <mc:Fallback xmlns="">
        <xdr:pic>
          <xdr:nvPicPr>
            <xdr:cNvPr id="105" name="Písanie rukou 104"/>
            <xdr:cNvPicPr/>
          </xdr:nvPicPr>
          <xdr:blipFill>
            <a:blip xmlns:r="http://schemas.openxmlformats.org/officeDocument/2006/relationships" r:embed="rId45"/>
            <a:stretch>
              <a:fillRect/>
            </a:stretch>
          </xdr:blipFill>
          <xdr:spPr>
            <a:xfrm>
              <a:off x="4294995" y="8246805"/>
              <a:ext cx="321120" cy="1450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557085</xdr:colOff>
      <xdr:row>40</xdr:row>
      <xdr:rowOff>11565</xdr:rowOff>
    </xdr:from>
    <xdr:to>
      <xdr:col>5</xdr:col>
      <xdr:colOff>564285</xdr:colOff>
      <xdr:row>40</xdr:row>
      <xdr:rowOff>14445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6">
          <xdr14:nvContentPartPr>
            <xdr14:cNvPr id="108" name="Písanie rukou 107"/>
            <xdr14:cNvContentPartPr/>
          </xdr14:nvContentPartPr>
          <xdr14:nvPr macro=""/>
          <xdr14:xfrm>
            <a:off x="4195635" y="7631565"/>
            <a:ext cx="7200" cy="2880"/>
          </xdr14:xfrm>
        </xdr:contentPart>
      </mc:Choice>
      <mc:Fallback xmlns="">
        <xdr:pic>
          <xdr:nvPicPr>
            <xdr:cNvPr id="108" name="Písanie rukou 107"/>
            <xdr:cNvPicPr/>
          </xdr:nvPicPr>
          <xdr:blipFill>
            <a:blip xmlns:r="http://schemas.openxmlformats.org/officeDocument/2006/relationships" r:embed="rId47"/>
            <a:stretch>
              <a:fillRect/>
            </a:stretch>
          </xdr:blipFill>
          <xdr:spPr>
            <a:xfrm>
              <a:off x="4191675" y="7627605"/>
              <a:ext cx="14040" cy="108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577245</xdr:colOff>
      <xdr:row>39</xdr:row>
      <xdr:rowOff>184425</xdr:rowOff>
    </xdr:from>
    <xdr:to>
      <xdr:col>6</xdr:col>
      <xdr:colOff>9045</xdr:colOff>
      <xdr:row>40</xdr:row>
      <xdr:rowOff>87525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8">
          <xdr14:nvContentPartPr>
            <xdr14:cNvPr id="109" name="Písanie rukou 108"/>
            <xdr14:cNvContentPartPr/>
          </xdr14:nvContentPartPr>
          <xdr14:nvPr macro=""/>
          <xdr14:xfrm>
            <a:off x="4215795" y="7613925"/>
            <a:ext cx="41400" cy="93600"/>
          </xdr14:xfrm>
        </xdr:contentPart>
      </mc:Choice>
      <mc:Fallback xmlns="">
        <xdr:pic>
          <xdr:nvPicPr>
            <xdr:cNvPr id="109" name="Písanie rukou 108"/>
            <xdr:cNvPicPr/>
          </xdr:nvPicPr>
          <xdr:blipFill>
            <a:blip xmlns:r="http://schemas.openxmlformats.org/officeDocument/2006/relationships" r:embed="rId49"/>
            <a:stretch>
              <a:fillRect/>
            </a:stretch>
          </xdr:blipFill>
          <xdr:spPr>
            <a:xfrm>
              <a:off x="4212195" y="7608525"/>
              <a:ext cx="50760" cy="1044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433245</xdr:colOff>
      <xdr:row>42</xdr:row>
      <xdr:rowOff>178485</xdr:rowOff>
    </xdr:from>
    <xdr:to>
      <xdr:col>6</xdr:col>
      <xdr:colOff>20205</xdr:colOff>
      <xdr:row>44</xdr:row>
      <xdr:rowOff>4485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0">
          <xdr14:nvContentPartPr>
            <xdr14:cNvPr id="110" name="Písanie rukou 109"/>
            <xdr14:cNvContentPartPr/>
          </xdr14:nvContentPartPr>
          <xdr14:nvPr macro=""/>
          <xdr14:xfrm>
            <a:off x="4071795" y="8179485"/>
            <a:ext cx="196560" cy="207000"/>
          </xdr14:xfrm>
        </xdr:contentPart>
      </mc:Choice>
      <mc:Fallback xmlns="">
        <xdr:pic>
          <xdr:nvPicPr>
            <xdr:cNvPr id="110" name="Písanie rukou 109"/>
            <xdr:cNvPicPr/>
          </xdr:nvPicPr>
          <xdr:blipFill>
            <a:blip xmlns:r="http://schemas.openxmlformats.org/officeDocument/2006/relationships" r:embed="rId51"/>
            <a:stretch>
              <a:fillRect/>
            </a:stretch>
          </xdr:blipFill>
          <xdr:spPr>
            <a:xfrm>
              <a:off x="4064955" y="8172645"/>
              <a:ext cx="209160" cy="219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264285</xdr:colOff>
      <xdr:row>43</xdr:row>
      <xdr:rowOff>151425</xdr:rowOff>
    </xdr:from>
    <xdr:to>
      <xdr:col>6</xdr:col>
      <xdr:colOff>359685</xdr:colOff>
      <xdr:row>44</xdr:row>
      <xdr:rowOff>9165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2">
          <xdr14:nvContentPartPr>
            <xdr14:cNvPr id="111" name="Písanie rukou 110"/>
            <xdr14:cNvContentPartPr/>
          </xdr14:nvContentPartPr>
          <xdr14:nvPr macro=""/>
          <xdr14:xfrm>
            <a:off x="4512435" y="8342925"/>
            <a:ext cx="95400" cy="48240"/>
          </xdr14:xfrm>
        </xdr:contentPart>
      </mc:Choice>
      <mc:Fallback xmlns="">
        <xdr:pic>
          <xdr:nvPicPr>
            <xdr:cNvPr id="111" name="Písanie rukou 110"/>
            <xdr:cNvPicPr/>
          </xdr:nvPicPr>
          <xdr:blipFill>
            <a:blip xmlns:r="http://schemas.openxmlformats.org/officeDocument/2006/relationships" r:embed="rId53"/>
            <a:stretch>
              <a:fillRect/>
            </a:stretch>
          </xdr:blipFill>
          <xdr:spPr>
            <a:xfrm>
              <a:off x="4508115" y="8338245"/>
              <a:ext cx="104400" cy="57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327045</xdr:colOff>
      <xdr:row>44</xdr:row>
      <xdr:rowOff>141285</xdr:rowOff>
    </xdr:from>
    <xdr:to>
      <xdr:col>5</xdr:col>
      <xdr:colOff>387885</xdr:colOff>
      <xdr:row>44</xdr:row>
      <xdr:rowOff>142725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4">
          <xdr14:nvContentPartPr>
            <xdr14:cNvPr id="112" name="Písanie rukou 111"/>
            <xdr14:cNvContentPartPr/>
          </xdr14:nvContentPartPr>
          <xdr14:nvPr macro=""/>
          <xdr14:xfrm>
            <a:off x="3965595" y="8523285"/>
            <a:ext cx="60840" cy="1440"/>
          </xdr14:xfrm>
        </xdr:contentPart>
      </mc:Choice>
      <mc:Fallback xmlns="">
        <xdr:pic>
          <xdr:nvPicPr>
            <xdr:cNvPr id="112" name="Písanie rukou 111"/>
            <xdr:cNvPicPr/>
          </xdr:nvPicPr>
          <xdr:blipFill>
            <a:blip xmlns:r="http://schemas.openxmlformats.org/officeDocument/2006/relationships" r:embed="rId55"/>
            <a:stretch>
              <a:fillRect/>
            </a:stretch>
          </xdr:blipFill>
          <xdr:spPr>
            <a:xfrm>
              <a:off x="3960195" y="8517165"/>
              <a:ext cx="72360" cy="133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472125</xdr:colOff>
      <xdr:row>44</xdr:row>
      <xdr:rowOff>85125</xdr:rowOff>
    </xdr:from>
    <xdr:to>
      <xdr:col>5</xdr:col>
      <xdr:colOff>489405</xdr:colOff>
      <xdr:row>45</xdr:row>
      <xdr:rowOff>62385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6">
          <xdr14:nvContentPartPr>
            <xdr14:cNvPr id="113" name="Písanie rukou 112"/>
            <xdr14:cNvContentPartPr/>
          </xdr14:nvContentPartPr>
          <xdr14:nvPr macro=""/>
          <xdr14:xfrm>
            <a:off x="4110675" y="8467125"/>
            <a:ext cx="17280" cy="167760"/>
          </xdr14:xfrm>
        </xdr:contentPart>
      </mc:Choice>
      <mc:Fallback xmlns="">
        <xdr:pic>
          <xdr:nvPicPr>
            <xdr:cNvPr id="113" name="Písanie rukou 112"/>
            <xdr:cNvPicPr/>
          </xdr:nvPicPr>
          <xdr:blipFill>
            <a:blip xmlns:r="http://schemas.openxmlformats.org/officeDocument/2006/relationships" r:embed="rId57"/>
            <a:stretch>
              <a:fillRect/>
            </a:stretch>
          </xdr:blipFill>
          <xdr:spPr>
            <a:xfrm>
              <a:off x="4105635" y="8462085"/>
              <a:ext cx="27000" cy="1760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418365</xdr:colOff>
      <xdr:row>44</xdr:row>
      <xdr:rowOff>92685</xdr:rowOff>
    </xdr:from>
    <xdr:to>
      <xdr:col>6</xdr:col>
      <xdr:colOff>454725</xdr:colOff>
      <xdr:row>45</xdr:row>
      <xdr:rowOff>88305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8">
          <xdr14:nvContentPartPr>
            <xdr14:cNvPr id="114" name="Písanie rukou 113"/>
            <xdr14:cNvContentPartPr/>
          </xdr14:nvContentPartPr>
          <xdr14:nvPr macro=""/>
          <xdr14:xfrm>
            <a:off x="4666515" y="8474685"/>
            <a:ext cx="36360" cy="186120"/>
          </xdr14:xfrm>
        </xdr:contentPart>
      </mc:Choice>
      <mc:Fallback xmlns="">
        <xdr:pic>
          <xdr:nvPicPr>
            <xdr:cNvPr id="114" name="Písanie rukou 113"/>
            <xdr:cNvPicPr/>
          </xdr:nvPicPr>
          <xdr:blipFill>
            <a:blip xmlns:r="http://schemas.openxmlformats.org/officeDocument/2006/relationships" r:embed="rId59"/>
            <a:stretch>
              <a:fillRect/>
            </a:stretch>
          </xdr:blipFill>
          <xdr:spPr>
            <a:xfrm>
              <a:off x="4659315" y="8467485"/>
              <a:ext cx="48240" cy="1990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460965</xdr:colOff>
      <xdr:row>41</xdr:row>
      <xdr:rowOff>172425</xdr:rowOff>
    </xdr:from>
    <xdr:to>
      <xdr:col>6</xdr:col>
      <xdr:colOff>360765</xdr:colOff>
      <xdr:row>43</xdr:row>
      <xdr:rowOff>128025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0">
          <xdr14:nvContentPartPr>
            <xdr14:cNvPr id="116" name="Písanie rukou 115"/>
            <xdr14:cNvContentPartPr/>
          </xdr14:nvContentPartPr>
          <xdr14:nvPr macro=""/>
          <xdr14:xfrm>
            <a:off x="4099515" y="7982925"/>
            <a:ext cx="509400" cy="336600"/>
          </xdr14:xfrm>
        </xdr:contentPart>
      </mc:Choice>
      <mc:Fallback xmlns="">
        <xdr:pic>
          <xdr:nvPicPr>
            <xdr:cNvPr id="116" name="Písanie rukou 115"/>
            <xdr:cNvPicPr/>
          </xdr:nvPicPr>
          <xdr:blipFill>
            <a:blip xmlns:r="http://schemas.openxmlformats.org/officeDocument/2006/relationships" r:embed="rId61"/>
            <a:stretch>
              <a:fillRect/>
            </a:stretch>
          </xdr:blipFill>
          <xdr:spPr>
            <a:xfrm>
              <a:off x="4093395" y="7976805"/>
              <a:ext cx="521280" cy="3484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5</xdr:col>
      <xdr:colOff>523605</xdr:colOff>
      <xdr:row>40</xdr:row>
      <xdr:rowOff>151245</xdr:rowOff>
    </xdr:from>
    <xdr:to>
      <xdr:col>6</xdr:col>
      <xdr:colOff>376605</xdr:colOff>
      <xdr:row>42</xdr:row>
      <xdr:rowOff>40965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2">
          <xdr14:nvContentPartPr>
            <xdr14:cNvPr id="119" name="Písanie rukou 118"/>
            <xdr14:cNvContentPartPr/>
          </xdr14:nvContentPartPr>
          <xdr14:nvPr macro=""/>
          <xdr14:xfrm>
            <a:off x="4162155" y="7771245"/>
            <a:ext cx="462600" cy="270720"/>
          </xdr14:xfrm>
        </xdr:contentPart>
      </mc:Choice>
      <mc:Fallback xmlns="">
        <xdr:pic>
          <xdr:nvPicPr>
            <xdr:cNvPr id="119" name="Písanie rukou 118"/>
            <xdr:cNvPicPr/>
          </xdr:nvPicPr>
          <xdr:blipFill>
            <a:blip xmlns:r="http://schemas.openxmlformats.org/officeDocument/2006/relationships" r:embed="rId63"/>
            <a:stretch>
              <a:fillRect/>
            </a:stretch>
          </xdr:blipFill>
          <xdr:spPr>
            <a:xfrm>
              <a:off x="4156395" y="7765485"/>
              <a:ext cx="473400" cy="2818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6</xdr:col>
      <xdr:colOff>45</xdr:colOff>
      <xdr:row>39</xdr:row>
      <xdr:rowOff>169665</xdr:rowOff>
    </xdr:from>
    <xdr:to>
      <xdr:col>6</xdr:col>
      <xdr:colOff>340605</xdr:colOff>
      <xdr:row>40</xdr:row>
      <xdr:rowOff>143325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4">
          <xdr14:nvContentPartPr>
            <xdr14:cNvPr id="120" name="Písanie rukou 119"/>
            <xdr14:cNvContentPartPr/>
          </xdr14:nvContentPartPr>
          <xdr14:nvPr macro=""/>
          <xdr14:xfrm>
            <a:off x="4248195" y="7599165"/>
            <a:ext cx="340560" cy="164160"/>
          </xdr14:xfrm>
        </xdr:contentPart>
      </mc:Choice>
      <mc:Fallback xmlns="">
        <xdr:pic>
          <xdr:nvPicPr>
            <xdr:cNvPr id="120" name="Písanie rukou 119"/>
            <xdr:cNvPicPr/>
          </xdr:nvPicPr>
          <xdr:blipFill>
            <a:blip xmlns:r="http://schemas.openxmlformats.org/officeDocument/2006/relationships" r:embed="rId65"/>
            <a:stretch>
              <a:fillRect/>
            </a:stretch>
          </xdr:blipFill>
          <xdr:spPr>
            <a:xfrm>
              <a:off x="4242795" y="7593765"/>
              <a:ext cx="352080" cy="17568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264285</xdr:colOff>
      <xdr:row>43</xdr:row>
      <xdr:rowOff>103185</xdr:rowOff>
    </xdr:from>
    <xdr:to>
      <xdr:col>15</xdr:col>
      <xdr:colOff>383085</xdr:colOff>
      <xdr:row>43</xdr:row>
      <xdr:rowOff>182025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6">
          <xdr14:nvContentPartPr>
            <xdr14:cNvPr id="126" name="Písanie rukou 125"/>
            <xdr14:cNvContentPartPr/>
          </xdr14:nvContentPartPr>
          <xdr14:nvPr macro=""/>
          <xdr14:xfrm>
            <a:off x="9998835" y="8294685"/>
            <a:ext cx="118800" cy="78840"/>
          </xdr14:xfrm>
        </xdr:contentPart>
      </mc:Choice>
      <mc:Fallback xmlns="">
        <xdr:pic>
          <xdr:nvPicPr>
            <xdr:cNvPr id="126" name="Písanie rukou 125"/>
            <xdr:cNvPicPr/>
          </xdr:nvPicPr>
          <xdr:blipFill>
            <a:blip xmlns:r="http://schemas.openxmlformats.org/officeDocument/2006/relationships" r:embed="rId67"/>
            <a:stretch>
              <a:fillRect/>
            </a:stretch>
          </xdr:blipFill>
          <xdr:spPr>
            <a:xfrm>
              <a:off x="9993795" y="8289645"/>
              <a:ext cx="128880" cy="889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330165</xdr:colOff>
      <xdr:row>43</xdr:row>
      <xdr:rowOff>17145</xdr:rowOff>
    </xdr:from>
    <xdr:to>
      <xdr:col>16</xdr:col>
      <xdr:colOff>72645</xdr:colOff>
      <xdr:row>44</xdr:row>
      <xdr:rowOff>17445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8">
          <xdr14:nvContentPartPr>
            <xdr14:cNvPr id="127" name="Písanie rukou 126"/>
            <xdr14:cNvContentPartPr/>
          </xdr14:nvContentPartPr>
          <xdr14:nvPr macro=""/>
          <xdr14:xfrm>
            <a:off x="10064715" y="8208645"/>
            <a:ext cx="352080" cy="190800"/>
          </xdr14:xfrm>
        </xdr:contentPart>
      </mc:Choice>
      <mc:Fallback xmlns="">
        <xdr:pic>
          <xdr:nvPicPr>
            <xdr:cNvPr id="127" name="Písanie rukou 126"/>
            <xdr:cNvPicPr/>
          </xdr:nvPicPr>
          <xdr:blipFill>
            <a:blip xmlns:r="http://schemas.openxmlformats.org/officeDocument/2006/relationships" r:embed="rId69"/>
            <a:stretch>
              <a:fillRect/>
            </a:stretch>
          </xdr:blipFill>
          <xdr:spPr>
            <a:xfrm>
              <a:off x="10059675" y="8203605"/>
              <a:ext cx="362520" cy="201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357165</xdr:colOff>
      <xdr:row>42</xdr:row>
      <xdr:rowOff>56085</xdr:rowOff>
    </xdr:from>
    <xdr:to>
      <xdr:col>16</xdr:col>
      <xdr:colOff>311685</xdr:colOff>
      <xdr:row>44</xdr:row>
      <xdr:rowOff>5565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0">
          <xdr14:nvContentPartPr>
            <xdr14:cNvPr id="128" name="Písanie rukou 127"/>
            <xdr14:cNvContentPartPr/>
          </xdr14:nvContentPartPr>
          <xdr14:nvPr macro=""/>
          <xdr14:xfrm>
            <a:off x="10091715" y="8057085"/>
            <a:ext cx="564120" cy="330480"/>
          </xdr14:xfrm>
        </xdr:contentPart>
      </mc:Choice>
      <mc:Fallback xmlns="">
        <xdr:pic>
          <xdr:nvPicPr>
            <xdr:cNvPr id="128" name="Písanie rukou 127"/>
            <xdr:cNvPicPr/>
          </xdr:nvPicPr>
          <xdr:blipFill>
            <a:blip xmlns:r="http://schemas.openxmlformats.org/officeDocument/2006/relationships" r:embed="rId71"/>
            <a:stretch>
              <a:fillRect/>
            </a:stretch>
          </xdr:blipFill>
          <xdr:spPr>
            <a:xfrm>
              <a:off x="10087395" y="8052765"/>
              <a:ext cx="574200" cy="3405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467685</xdr:colOff>
      <xdr:row>41</xdr:row>
      <xdr:rowOff>127425</xdr:rowOff>
    </xdr:from>
    <xdr:to>
      <xdr:col>17</xdr:col>
      <xdr:colOff>35805</xdr:colOff>
      <xdr:row>43</xdr:row>
      <xdr:rowOff>149265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2">
          <xdr14:nvContentPartPr>
            <xdr14:cNvPr id="129" name="Písanie rukou 128"/>
            <xdr14:cNvContentPartPr/>
          </xdr14:nvContentPartPr>
          <xdr14:nvPr macro=""/>
          <xdr14:xfrm>
            <a:off x="10202235" y="7937925"/>
            <a:ext cx="787320" cy="402840"/>
          </xdr14:xfrm>
        </xdr:contentPart>
      </mc:Choice>
      <mc:Fallback xmlns="">
        <xdr:pic>
          <xdr:nvPicPr>
            <xdr:cNvPr id="129" name="Písanie rukou 128"/>
            <xdr:cNvPicPr/>
          </xdr:nvPicPr>
          <xdr:blipFill>
            <a:blip xmlns:r="http://schemas.openxmlformats.org/officeDocument/2006/relationships" r:embed="rId73"/>
            <a:stretch>
              <a:fillRect/>
            </a:stretch>
          </xdr:blipFill>
          <xdr:spPr>
            <a:xfrm>
              <a:off x="10197915" y="7933965"/>
              <a:ext cx="797040" cy="4122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507645</xdr:colOff>
      <xdr:row>40</xdr:row>
      <xdr:rowOff>147285</xdr:rowOff>
    </xdr:from>
    <xdr:to>
      <xdr:col>16</xdr:col>
      <xdr:colOff>360645</xdr:colOff>
      <xdr:row>42</xdr:row>
      <xdr:rowOff>10005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4">
          <xdr14:nvContentPartPr>
            <xdr14:cNvPr id="130" name="Písanie rukou 129"/>
            <xdr14:cNvContentPartPr/>
          </xdr14:nvContentPartPr>
          <xdr14:nvPr macro=""/>
          <xdr14:xfrm>
            <a:off x="10242195" y="7767285"/>
            <a:ext cx="462600" cy="243720"/>
          </xdr14:xfrm>
        </xdr:contentPart>
      </mc:Choice>
      <mc:Fallback xmlns="">
        <xdr:pic>
          <xdr:nvPicPr>
            <xdr:cNvPr id="130" name="Písanie rukou 129"/>
            <xdr:cNvPicPr/>
          </xdr:nvPicPr>
          <xdr:blipFill>
            <a:blip xmlns:r="http://schemas.openxmlformats.org/officeDocument/2006/relationships" r:embed="rId75"/>
            <a:stretch>
              <a:fillRect/>
            </a:stretch>
          </xdr:blipFill>
          <xdr:spPr>
            <a:xfrm>
              <a:off x="10236435" y="7762605"/>
              <a:ext cx="474120" cy="25416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604845</xdr:colOff>
      <xdr:row>40</xdr:row>
      <xdr:rowOff>48285</xdr:rowOff>
    </xdr:from>
    <xdr:to>
      <xdr:col>16</xdr:col>
      <xdr:colOff>317085</xdr:colOff>
      <xdr:row>41</xdr:row>
      <xdr:rowOff>15825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6">
          <xdr14:nvContentPartPr>
            <xdr14:cNvPr id="131" name="Písanie rukou 130"/>
            <xdr14:cNvContentPartPr/>
          </xdr14:nvContentPartPr>
          <xdr14:nvPr macro=""/>
          <xdr14:xfrm>
            <a:off x="10339395" y="7668285"/>
            <a:ext cx="321840" cy="158040"/>
          </xdr14:xfrm>
        </xdr:contentPart>
      </mc:Choice>
      <mc:Fallback xmlns="">
        <xdr:pic>
          <xdr:nvPicPr>
            <xdr:cNvPr id="131" name="Písanie rukou 130"/>
            <xdr:cNvPicPr/>
          </xdr:nvPicPr>
          <xdr:blipFill>
            <a:blip xmlns:r="http://schemas.openxmlformats.org/officeDocument/2006/relationships" r:embed="rId77"/>
            <a:stretch>
              <a:fillRect/>
            </a:stretch>
          </xdr:blipFill>
          <xdr:spPr>
            <a:xfrm>
              <a:off x="10332915" y="7661805"/>
              <a:ext cx="334800" cy="1710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569205</xdr:colOff>
      <xdr:row>39</xdr:row>
      <xdr:rowOff>81825</xdr:rowOff>
    </xdr:from>
    <xdr:to>
      <xdr:col>16</xdr:col>
      <xdr:colOff>314925</xdr:colOff>
      <xdr:row>40</xdr:row>
      <xdr:rowOff>47925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8">
          <xdr14:nvContentPartPr>
            <xdr14:cNvPr id="132" name="Písanie rukou 131"/>
            <xdr14:cNvContentPartPr/>
          </xdr14:nvContentPartPr>
          <xdr14:nvPr macro=""/>
          <xdr14:xfrm>
            <a:off x="10303755" y="7511325"/>
            <a:ext cx="355320" cy="156600"/>
          </xdr14:xfrm>
        </xdr:contentPart>
      </mc:Choice>
      <mc:Fallback xmlns="">
        <xdr:pic>
          <xdr:nvPicPr>
            <xdr:cNvPr id="132" name="Písanie rukou 131"/>
            <xdr:cNvPicPr/>
          </xdr:nvPicPr>
          <xdr:blipFill>
            <a:blip xmlns:r="http://schemas.openxmlformats.org/officeDocument/2006/relationships" r:embed="rId79"/>
            <a:stretch>
              <a:fillRect/>
            </a:stretch>
          </xdr:blipFill>
          <xdr:spPr>
            <a:xfrm>
              <a:off x="10298715" y="7506285"/>
              <a:ext cx="366480" cy="16776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1</xdr:row>
      <xdr:rowOff>38100</xdr:rowOff>
    </xdr:from>
    <xdr:to>
      <xdr:col>6</xdr:col>
      <xdr:colOff>47625</xdr:colOff>
      <xdr:row>4</xdr:row>
      <xdr:rowOff>123825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228600"/>
          <a:ext cx="495300" cy="69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123825</xdr:colOff>
      <xdr:row>5</xdr:row>
      <xdr:rowOff>180975</xdr:rowOff>
    </xdr:from>
    <xdr:to>
      <xdr:col>6</xdr:col>
      <xdr:colOff>85725</xdr:colOff>
      <xdr:row>7</xdr:row>
      <xdr:rowOff>9525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1825" y="1171575"/>
          <a:ext cx="5715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400050</xdr:colOff>
      <xdr:row>12</xdr:row>
      <xdr:rowOff>9525</xdr:rowOff>
    </xdr:from>
    <xdr:to>
      <xdr:col>3</xdr:col>
      <xdr:colOff>28575</xdr:colOff>
      <xdr:row>13</xdr:row>
      <xdr:rowOff>28575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2371725"/>
          <a:ext cx="84772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219075</xdr:colOff>
      <xdr:row>12</xdr:row>
      <xdr:rowOff>0</xdr:rowOff>
    </xdr:from>
    <xdr:to>
      <xdr:col>4</xdr:col>
      <xdr:colOff>371475</xdr:colOff>
      <xdr:row>13</xdr:row>
      <xdr:rowOff>19050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47875" y="2362200"/>
          <a:ext cx="762000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97221</xdr:colOff>
      <xdr:row>15</xdr:row>
      <xdr:rowOff>110359</xdr:rowOff>
    </xdr:from>
    <xdr:to>
      <xdr:col>15</xdr:col>
      <xdr:colOff>402021</xdr:colOff>
      <xdr:row>30</xdr:row>
      <xdr:rowOff>94594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5FBD391E-C2F5-EEA9-9EF9-CD0D3CC69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0.71875</cdr:x>
      <cdr:y>0.62376</cdr:y>
    </cdr:from>
    <cdr:to>
      <cdr:x>0.72005</cdr:x>
      <cdr:y>0.71452</cdr:y>
    </cdr:to>
    <cdr:cxnSp macro="">
      <cdr:nvCxnSpPr>
        <cdr:cNvPr id="2" name="Rovná spojnica 1"/>
        <cdr:cNvCxnSpPr/>
      </cdr:nvCxnSpPr>
      <cdr:spPr>
        <a:xfrm xmlns:a="http://schemas.openxmlformats.org/drawingml/2006/main">
          <a:off x="1752600" y="1200150"/>
          <a:ext cx="3176" cy="174625"/>
        </a:xfrm>
        <a:prstGeom xmlns:a="http://schemas.openxmlformats.org/drawingml/2006/main" prst="line">
          <a:avLst/>
        </a:prstGeom>
        <a:ln xmlns:a="http://schemas.openxmlformats.org/drawingml/2006/main" w="38100"/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2</xdr:row>
      <xdr:rowOff>57150</xdr:rowOff>
    </xdr:from>
    <xdr:to>
      <xdr:col>11</xdr:col>
      <xdr:colOff>485775</xdr:colOff>
      <xdr:row>4</xdr:row>
      <xdr:rowOff>76200</xdr:rowOff>
    </xdr:to>
    <xdr:pic>
      <xdr:nvPicPr>
        <xdr:cNvPr id="3" name="Obrázok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200" y="438150"/>
          <a:ext cx="178117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514350</xdr:colOff>
      <xdr:row>8</xdr:row>
      <xdr:rowOff>161925</xdr:rowOff>
    </xdr:from>
    <xdr:to>
      <xdr:col>14</xdr:col>
      <xdr:colOff>209550</xdr:colOff>
      <xdr:row>23</xdr:row>
      <xdr:rowOff>47625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367861</xdr:colOff>
      <xdr:row>5</xdr:row>
      <xdr:rowOff>93278</xdr:rowOff>
    </xdr:from>
    <xdr:to>
      <xdr:col>11</xdr:col>
      <xdr:colOff>538370</xdr:colOff>
      <xdr:row>31</xdr:row>
      <xdr:rowOff>190499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514350</xdr:colOff>
      <xdr:row>119</xdr:row>
      <xdr:rowOff>0</xdr:rowOff>
    </xdr:from>
    <xdr:to>
      <xdr:col>14</xdr:col>
      <xdr:colOff>514350</xdr:colOff>
      <xdr:row>120</xdr:row>
      <xdr:rowOff>106552</xdr:rowOff>
    </xdr:to>
    <xdr:pic>
      <xdr:nvPicPr>
        <xdr:cNvPr id="4" name="Obrázok 3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1202" t="53803" r="44211" b="41938"/>
        <a:stretch/>
      </xdr:blipFill>
      <xdr:spPr>
        <a:xfrm>
          <a:off x="6115050" y="23622000"/>
          <a:ext cx="3048000" cy="2970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5</xdr:row>
      <xdr:rowOff>9525</xdr:rowOff>
    </xdr:from>
    <xdr:to>
      <xdr:col>7</xdr:col>
      <xdr:colOff>428117</xdr:colOff>
      <xdr:row>12</xdr:row>
      <xdr:rowOff>95073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962025"/>
          <a:ext cx="4066667" cy="14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600075</xdr:colOff>
      <xdr:row>22</xdr:row>
      <xdr:rowOff>19050</xdr:rowOff>
    </xdr:from>
    <xdr:to>
      <xdr:col>12</xdr:col>
      <xdr:colOff>551542</xdr:colOff>
      <xdr:row>45</xdr:row>
      <xdr:rowOff>75645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0075" y="4210050"/>
          <a:ext cx="7266667" cy="44380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331303</xdr:colOff>
      <xdr:row>24</xdr:row>
      <xdr:rowOff>11596</xdr:rowOff>
    </xdr:from>
    <xdr:to>
      <xdr:col>13</xdr:col>
      <xdr:colOff>612912</xdr:colOff>
      <xdr:row>38</xdr:row>
      <xdr:rowOff>87796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323022</xdr:colOff>
      <xdr:row>38</xdr:row>
      <xdr:rowOff>182218</xdr:rowOff>
    </xdr:from>
    <xdr:to>
      <xdr:col>13</xdr:col>
      <xdr:colOff>604631</xdr:colOff>
      <xdr:row>53</xdr:row>
      <xdr:rowOff>67918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1</xdr:row>
      <xdr:rowOff>19050</xdr:rowOff>
    </xdr:from>
    <xdr:to>
      <xdr:col>4</xdr:col>
      <xdr:colOff>495300</xdr:colOff>
      <xdr:row>2</xdr:row>
      <xdr:rowOff>38100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25" y="247650"/>
          <a:ext cx="1552575" cy="209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609600</xdr:colOff>
      <xdr:row>2</xdr:row>
      <xdr:rowOff>0</xdr:rowOff>
    </xdr:from>
    <xdr:to>
      <xdr:col>5</xdr:col>
      <xdr:colOff>438150</xdr:colOff>
      <xdr:row>3</xdr:row>
      <xdr:rowOff>47625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19100"/>
          <a:ext cx="53340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568129</xdr:colOff>
      <xdr:row>11</xdr:row>
      <xdr:rowOff>38842</xdr:rowOff>
    </xdr:from>
    <xdr:to>
      <xdr:col>13</xdr:col>
      <xdr:colOff>426467</xdr:colOff>
      <xdr:row>26</xdr:row>
      <xdr:rowOff>23076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5718FEDE-FFEF-1C39-04BF-4C6524070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314325</xdr:colOff>
      <xdr:row>1</xdr:row>
      <xdr:rowOff>9525</xdr:rowOff>
    </xdr:from>
    <xdr:to>
      <xdr:col>5</xdr:col>
      <xdr:colOff>495300</xdr:colOff>
      <xdr:row>4</xdr:row>
      <xdr:rowOff>38100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8825" y="200025"/>
          <a:ext cx="1552575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41275</xdr:colOff>
      <xdr:row>4</xdr:row>
      <xdr:rowOff>47625</xdr:rowOff>
    </xdr:from>
    <xdr:to>
      <xdr:col>5</xdr:col>
      <xdr:colOff>431800</xdr:colOff>
      <xdr:row>5</xdr:row>
      <xdr:rowOff>57150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7375" y="809625"/>
          <a:ext cx="390525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536714</xdr:colOff>
      <xdr:row>20</xdr:row>
      <xdr:rowOff>23192</xdr:rowOff>
    </xdr:from>
    <xdr:to>
      <xdr:col>13</xdr:col>
      <xdr:colOff>231914</xdr:colOff>
      <xdr:row>34</xdr:row>
      <xdr:rowOff>168966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C6DCB10C-E2FD-034B-FF25-8E29AF30E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MPVE_cvicenie_rozdelenia_2023_online%2025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(0,1)"/>
      <sheetName val="N(mi,sigma^2)"/>
      <sheetName val="N_porovnanie"/>
      <sheetName val="N_priklady"/>
      <sheetName val="R(a,b)"/>
      <sheetName val="Exp(lambda)"/>
      <sheetName val="chi kv(n)"/>
      <sheetName val="t(n)"/>
      <sheetName val="F(n1,n2)"/>
      <sheetName val="kvantily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C10" t="str">
            <v>f(x)</v>
          </cell>
          <cell r="D10" t="str">
            <v>F(X)</v>
          </cell>
        </row>
        <row r="11">
          <cell r="B11">
            <v>0</v>
          </cell>
          <cell r="C11">
            <v>0</v>
          </cell>
          <cell r="D11">
            <v>0</v>
          </cell>
        </row>
        <row r="12">
          <cell r="B12">
            <v>0.5</v>
          </cell>
          <cell r="C12">
            <v>0.21969564473386122</v>
          </cell>
          <cell r="D12">
            <v>8.1108588345324154E-2</v>
          </cell>
        </row>
        <row r="13">
          <cell r="B13">
            <v>1</v>
          </cell>
          <cell r="C13">
            <v>0.24197072451914337</v>
          </cell>
          <cell r="D13">
            <v>0.19874804309879915</v>
          </cell>
        </row>
        <row r="14">
          <cell r="B14">
            <v>1.5</v>
          </cell>
          <cell r="C14">
            <v>0.23079948420818289</v>
          </cell>
          <cell r="D14">
            <v>0.31772966966378746</v>
          </cell>
        </row>
        <row r="15">
          <cell r="B15">
            <v>2</v>
          </cell>
          <cell r="C15">
            <v>0.20755374871029736</v>
          </cell>
          <cell r="D15">
            <v>0.42759329552912018</v>
          </cell>
        </row>
        <row r="16">
          <cell r="B16">
            <v>2.5</v>
          </cell>
          <cell r="C16">
            <v>0.18072239266818135</v>
          </cell>
          <cell r="D16">
            <v>0.52470891665697972</v>
          </cell>
        </row>
        <row r="17">
          <cell r="B17">
            <v>3</v>
          </cell>
          <cell r="C17">
            <v>0.15418032980376933</v>
          </cell>
          <cell r="D17">
            <v>0.60837482372891116</v>
          </cell>
        </row>
        <row r="18">
          <cell r="B18">
            <v>3.5</v>
          </cell>
          <cell r="C18">
            <v>0.12969664583311846</v>
          </cell>
          <cell r="D18">
            <v>0.67923787919436096</v>
          </cell>
        </row>
        <row r="19">
          <cell r="B19">
            <v>4</v>
          </cell>
          <cell r="C19">
            <v>0.10798193302637614</v>
          </cell>
          <cell r="D19">
            <v>0.7385358700508895</v>
          </cell>
        </row>
        <row r="20">
          <cell r="B20">
            <v>4.5</v>
          </cell>
          <cell r="C20">
            <v>8.9197716917722061E-2</v>
          </cell>
          <cell r="D20">
            <v>0.78770971263986678</v>
          </cell>
        </row>
        <row r="21">
          <cell r="B21">
            <v>5</v>
          </cell>
          <cell r="C21">
            <v>7.3224912809632461E-2</v>
          </cell>
          <cell r="D21">
            <v>0.8282028557032669</v>
          </cell>
        </row>
        <row r="22">
          <cell r="B22">
            <v>5.5</v>
          </cell>
          <cell r="C22">
            <v>5.9811071855057296E-2</v>
          </cell>
          <cell r="D22">
            <v>0.86136138261758488</v>
          </cell>
        </row>
        <row r="23">
          <cell r="B23">
            <v>6</v>
          </cell>
          <cell r="C23">
            <v>4.8652173329641474E-2</v>
          </cell>
          <cell r="D23">
            <v>0.88838977490528748</v>
          </cell>
        </row>
        <row r="24">
          <cell r="B24">
            <v>6.5</v>
          </cell>
          <cell r="C24">
            <v>3.9437527366748784E-2</v>
          </cell>
          <cell r="D24">
            <v>0.91033749601183211</v>
          </cell>
        </row>
        <row r="25">
          <cell r="B25">
            <v>7</v>
          </cell>
          <cell r="C25">
            <v>3.1873400451481231E-2</v>
          </cell>
          <cell r="D25">
            <v>0.92810222750353488</v>
          </cell>
        </row>
        <row r="26">
          <cell r="B26">
            <v>7.5</v>
          </cell>
          <cell r="C26">
            <v>2.569427632604613E-2</v>
          </cell>
          <cell r="D26">
            <v>0.94244154802736357</v>
          </cell>
        </row>
        <row r="27">
          <cell r="B27">
            <v>8</v>
          </cell>
          <cell r="C27">
            <v>2.066698535409206E-2</v>
          </cell>
          <cell r="D27">
            <v>0.9539882943107687</v>
          </cell>
        </row>
        <row r="28">
          <cell r="B28">
            <v>8.5</v>
          </cell>
          <cell r="C28">
            <v>1.6590824930441637E-2</v>
          </cell>
          <cell r="D28">
            <v>0.96326688533141058</v>
          </cell>
        </row>
        <row r="29">
          <cell r="B29">
            <v>9</v>
          </cell>
          <cell r="C29">
            <v>1.3295545235814027E-2</v>
          </cell>
          <cell r="D29">
            <v>0.97070911346511179</v>
          </cell>
        </row>
        <row r="30">
          <cell r="B30">
            <v>9.5</v>
          </cell>
          <cell r="C30">
            <v>1.0638320727349861E-2</v>
          </cell>
          <cell r="D30">
            <v>0.9766686395691685</v>
          </cell>
        </row>
        <row r="31">
          <cell r="B31">
            <v>10</v>
          </cell>
          <cell r="C31">
            <v>8.5003666025203466E-3</v>
          </cell>
          <cell r="D31">
            <v>0.98143386453695669</v>
          </cell>
        </row>
        <row r="32">
          <cell r="B32">
            <v>10.5</v>
          </cell>
          <cell r="C32">
            <v>6.7835758495593344E-3</v>
          </cell>
          <cell r="D32">
            <v>0.98523910285600935</v>
          </cell>
        </row>
        <row r="33">
          <cell r="B33">
            <v>11</v>
          </cell>
          <cell r="C33">
            <v>5.4073783506338397E-3</v>
          </cell>
          <cell r="D33">
            <v>0.98827412442157869</v>
          </cell>
        </row>
        <row r="34">
          <cell r="B34">
            <v>11.5</v>
          </cell>
          <cell r="C34">
            <v>4.3059176034110211E-3</v>
          </cell>
          <cell r="D34">
            <v>0.99069220289390358</v>
          </cell>
        </row>
        <row r="35">
          <cell r="B35">
            <v>12</v>
          </cell>
          <cell r="C35">
            <v>3.4255775001102609E-3</v>
          </cell>
          <cell r="D35">
            <v>0.99261683949464019</v>
          </cell>
        </row>
        <row r="36">
          <cell r="B36">
            <v>12.5</v>
          </cell>
          <cell r="C36">
            <v>2.7228552879408887E-3</v>
          </cell>
          <cell r="D36">
            <v>0.99414733740667327</v>
          </cell>
        </row>
        <row r="37">
          <cell r="B37">
            <v>13</v>
          </cell>
          <cell r="C37">
            <v>2.1625572306371672E-3</v>
          </cell>
          <cell r="D37">
            <v>0.99536339456195821</v>
          </cell>
        </row>
        <row r="38">
          <cell r="B38">
            <v>13.5</v>
          </cell>
          <cell r="C38">
            <v>1.7162841715635188E-3</v>
          </cell>
          <cell r="D38">
            <v>0.99632886820284428</v>
          </cell>
        </row>
        <row r="39">
          <cell r="B39">
            <v>14</v>
          </cell>
          <cell r="C39">
            <v>1.3611710706428022E-3</v>
          </cell>
          <cell r="D39">
            <v>0.99709484722573261</v>
          </cell>
        </row>
        <row r="40">
          <cell r="B40">
            <v>14.5</v>
          </cell>
          <cell r="C40">
            <v>1.0788450496946162E-3</v>
          </cell>
          <cell r="D40">
            <v>0.99770215035798127</v>
          </cell>
        </row>
      </sheetData>
      <sheetData sheetId="7">
        <row r="21">
          <cell r="D21" t="str">
            <v>f(x)</v>
          </cell>
          <cell r="E21" t="str">
            <v>F(x)</v>
          </cell>
        </row>
        <row r="22">
          <cell r="C22">
            <v>-3</v>
          </cell>
          <cell r="D22">
            <v>1.5491933384829664E-2</v>
          </cell>
          <cell r="E22">
            <v>1.2004098377865475E-2</v>
          </cell>
        </row>
        <row r="23">
          <cell r="C23">
            <v>-2.8</v>
          </cell>
          <cell r="D23">
            <v>2.0532825303762353E-2</v>
          </cell>
          <cell r="E23">
            <v>1.5581974031904377E-2</v>
          </cell>
        </row>
        <row r="24">
          <cell r="C24">
            <v>-2.6</v>
          </cell>
          <cell r="D24">
            <v>2.728648958835312E-2</v>
          </cell>
          <cell r="E24">
            <v>2.0331137905760646E-2</v>
          </cell>
        </row>
        <row r="25">
          <cell r="C25">
            <v>-2.4</v>
          </cell>
          <cell r="D25">
            <v>3.6307755438038727E-2</v>
          </cell>
          <cell r="E25">
            <v>2.6647438665918094E-2</v>
          </cell>
        </row>
        <row r="26">
          <cell r="C26">
            <v>-2.2000000000000002</v>
          </cell>
          <cell r="D26">
            <v>4.8286145626861149E-2</v>
          </cell>
          <cell r="E26">
            <v>3.5051093171585945E-2</v>
          </cell>
        </row>
        <row r="27">
          <cell r="C27">
            <v>-2</v>
          </cell>
          <cell r="D27">
            <v>6.4036122618409685E-2</v>
          </cell>
          <cell r="E27">
            <v>4.6213155765837566E-2</v>
          </cell>
        </row>
        <row r="28">
          <cell r="C28">
            <v>-1.8</v>
          </cell>
          <cell r="D28">
            <v>8.444484216157204E-2</v>
          </cell>
          <cell r="E28">
            <v>6.0976210691943984E-2</v>
          </cell>
        </row>
        <row r="29">
          <cell r="C29">
            <v>-1.6</v>
          </cell>
          <cell r="D29">
            <v>0.11034860598905882</v>
          </cell>
          <cell r="E29">
            <v>8.0358009415338258E-2</v>
          </cell>
        </row>
        <row r="30">
          <cell r="C30">
            <v>-1.4</v>
          </cell>
          <cell r="D30">
            <v>0.14230799192559396</v>
          </cell>
          <cell r="E30">
            <v>0.10552070369334553</v>
          </cell>
        </row>
        <row r="31">
          <cell r="C31">
            <v>-1.2</v>
          </cell>
          <cell r="D31">
            <v>0.18026846186311341</v>
          </cell>
          <cell r="E31">
            <v>0.13768358139007619</v>
          </cell>
        </row>
        <row r="32">
          <cell r="C32">
            <v>-1</v>
          </cell>
          <cell r="D32">
            <v>0.22314229091652624</v>
          </cell>
          <cell r="E32">
            <v>0.17795884187479094</v>
          </cell>
        </row>
        <row r="33">
          <cell r="C33">
            <v>-0.8</v>
          </cell>
          <cell r="D33">
            <v>0.26843352209199994</v>
          </cell>
          <cell r="E33">
            <v>0.22710518223214743</v>
          </cell>
        </row>
        <row r="34">
          <cell r="C34">
            <v>-0.6</v>
          </cell>
          <cell r="D34">
            <v>0.31212253303513976</v>
          </cell>
          <cell r="E34">
            <v>0.28522813544128334</v>
          </cell>
        </row>
        <row r="35">
          <cell r="C35">
            <v>-0.4</v>
          </cell>
          <cell r="D35">
            <v>0.34905393231589432</v>
          </cell>
          <cell r="E35">
            <v>0.35150411575188389</v>
          </cell>
        </row>
        <row r="36">
          <cell r="C36">
            <v>-0.2</v>
          </cell>
          <cell r="D36">
            <v>0.37393467774165567</v>
          </cell>
          <cell r="E36">
            <v>0.42404349575697065</v>
          </cell>
        </row>
        <row r="37">
          <cell r="C37">
            <v>0</v>
          </cell>
          <cell r="D37">
            <v>0.38273277230987157</v>
          </cell>
          <cell r="E37">
            <v>0.5</v>
          </cell>
        </row>
        <row r="38">
          <cell r="C38">
            <v>0.2</v>
          </cell>
          <cell r="D38">
            <v>0.37393467774165567</v>
          </cell>
          <cell r="E38">
            <v>0.57595650424302935</v>
          </cell>
        </row>
        <row r="39">
          <cell r="C39">
            <v>0.4</v>
          </cell>
          <cell r="D39">
            <v>0.34905393231589432</v>
          </cell>
          <cell r="E39">
            <v>0.64849588424811611</v>
          </cell>
        </row>
        <row r="40">
          <cell r="C40">
            <v>0.6</v>
          </cell>
          <cell r="D40">
            <v>0.31212253303513976</v>
          </cell>
          <cell r="E40">
            <v>0.71477186455871666</v>
          </cell>
        </row>
        <row r="41">
          <cell r="C41">
            <v>0.8</v>
          </cell>
          <cell r="D41">
            <v>0.26843352209199994</v>
          </cell>
          <cell r="E41">
            <v>0.77289481776785252</v>
          </cell>
        </row>
        <row r="42">
          <cell r="C42">
            <v>1</v>
          </cell>
          <cell r="D42">
            <v>0.22314229091652624</v>
          </cell>
          <cell r="E42">
            <v>0.82204115812520906</v>
          </cell>
        </row>
        <row r="43">
          <cell r="C43">
            <v>1.2</v>
          </cell>
          <cell r="D43">
            <v>0.18026846186311341</v>
          </cell>
          <cell r="E43">
            <v>0.86231641860992381</v>
          </cell>
        </row>
        <row r="44">
          <cell r="C44">
            <v>1.4</v>
          </cell>
          <cell r="D44">
            <v>0.14230799192559396</v>
          </cell>
          <cell r="E44">
            <v>0.89447929630665446</v>
          </cell>
        </row>
        <row r="45">
          <cell r="C45">
            <v>1.6</v>
          </cell>
          <cell r="D45">
            <v>0.11034860598905882</v>
          </cell>
          <cell r="E45">
            <v>0.91964199058466178</v>
          </cell>
        </row>
        <row r="46">
          <cell r="C46">
            <v>1.8</v>
          </cell>
          <cell r="D46">
            <v>8.444484216157204E-2</v>
          </cell>
          <cell r="E46">
            <v>0.93902378930805597</v>
          </cell>
        </row>
        <row r="47">
          <cell r="C47">
            <v>2</v>
          </cell>
          <cell r="D47">
            <v>6.4036122618409685E-2</v>
          </cell>
          <cell r="E47">
            <v>0.95378684423416238</v>
          </cell>
        </row>
        <row r="48">
          <cell r="C48">
            <v>2.2000000000000002</v>
          </cell>
          <cell r="D48">
            <v>4.8286145626861149E-2</v>
          </cell>
          <cell r="E48">
            <v>0.96494890682841405</v>
          </cell>
        </row>
        <row r="49">
          <cell r="C49">
            <v>2.4</v>
          </cell>
          <cell r="D49">
            <v>3.6307755438038727E-2</v>
          </cell>
          <cell r="E49">
            <v>0.97335256133408188</v>
          </cell>
        </row>
        <row r="50">
          <cell r="C50">
            <v>2.6</v>
          </cell>
          <cell r="D50">
            <v>2.728648958835312E-2</v>
          </cell>
          <cell r="E50">
            <v>0.97966886209423931</v>
          </cell>
        </row>
        <row r="51">
          <cell r="C51">
            <v>2.80000000000001</v>
          </cell>
          <cell r="D51">
            <v>2.0532825303762076E-2</v>
          </cell>
          <cell r="E51">
            <v>0.9844180259680958</v>
          </cell>
        </row>
        <row r="52">
          <cell r="C52">
            <v>3.0000000000000102</v>
          </cell>
          <cell r="D52">
            <v>1.5491933384829456E-2</v>
          </cell>
          <cell r="E52">
            <v>0.98799590162213469</v>
          </cell>
        </row>
        <row r="53">
          <cell r="C53">
            <v>3.2000000000000099</v>
          </cell>
          <cell r="D53">
            <v>1.1732050950381673E-2</v>
          </cell>
          <cell r="E53">
            <v>0.99069997048758007</v>
          </cell>
        </row>
        <row r="54">
          <cell r="C54">
            <v>3.4000000000000101</v>
          </cell>
          <cell r="D54">
            <v>8.9246097998421647E-3</v>
          </cell>
          <cell r="E54">
            <v>0.99275203607328733</v>
          </cell>
        </row>
        <row r="55">
          <cell r="C55">
            <v>3.6000000000000099</v>
          </cell>
          <cell r="D55">
            <v>6.8232433725720987E-3</v>
          </cell>
          <cell r="E55">
            <v>0.99431674613874965</v>
          </cell>
        </row>
        <row r="56">
          <cell r="C56">
            <v>3.80000000000001</v>
          </cell>
          <cell r="D56">
            <v>5.2449567027361994E-3</v>
          </cell>
          <cell r="E56">
            <v>0.99551610002696944</v>
          </cell>
        </row>
        <row r="57">
          <cell r="C57">
            <v>4.0000000000000098</v>
          </cell>
          <cell r="D57">
            <v>4.0545778608199242E-3</v>
          </cell>
          <cell r="E57">
            <v>0.99644051101812603</v>
          </cell>
        </row>
        <row r="58">
          <cell r="C58">
            <v>4.2000000000000099</v>
          </cell>
          <cell r="D58">
            <v>3.1525274356621466E-3</v>
          </cell>
          <cell r="E58">
            <v>0.99715709532894925</v>
          </cell>
        </row>
        <row r="59">
          <cell r="C59">
            <v>4.4000000000000101</v>
          </cell>
          <cell r="D59">
            <v>2.4654866502291104E-3</v>
          </cell>
          <cell r="E59">
            <v>0.99771581360566763</v>
          </cell>
        </row>
      </sheetData>
      <sheetData sheetId="8">
        <row r="16">
          <cell r="C16" t="str">
            <v>f(x)</v>
          </cell>
        </row>
        <row r="17">
          <cell r="B17">
            <v>0</v>
          </cell>
          <cell r="C17">
            <v>0</v>
          </cell>
        </row>
        <row r="18">
          <cell r="B18">
            <v>0.5</v>
          </cell>
          <cell r="C18">
            <v>0.61096191406250111</v>
          </cell>
        </row>
        <row r="19">
          <cell r="B19">
            <v>1</v>
          </cell>
          <cell r="C19">
            <v>0.7143568496192777</v>
          </cell>
        </row>
        <row r="20">
          <cell r="B20">
            <v>1.5</v>
          </cell>
          <cell r="C20">
            <v>0.36699106916785251</v>
          </cell>
        </row>
        <row r="21">
          <cell r="B21">
            <v>2</v>
          </cell>
          <cell r="C21">
            <v>0.17197049053184013</v>
          </cell>
        </row>
        <row r="22">
          <cell r="B22">
            <v>2.5</v>
          </cell>
          <cell r="C22">
            <v>8.3162082547703506E-2</v>
          </cell>
        </row>
        <row r="23">
          <cell r="B23">
            <v>3</v>
          </cell>
          <cell r="C23">
            <v>4.2496652965413037E-2</v>
          </cell>
        </row>
        <row r="24">
          <cell r="B24">
            <v>3.5</v>
          </cell>
          <cell r="C24">
            <v>2.2961308222306791E-2</v>
          </cell>
        </row>
        <row r="25">
          <cell r="B25">
            <v>4</v>
          </cell>
          <cell r="C25">
            <v>1.3050775364743524E-2</v>
          </cell>
        </row>
        <row r="26">
          <cell r="B26">
            <v>4.5</v>
          </cell>
          <cell r="C26">
            <v>7.756158189779999E-3</v>
          </cell>
        </row>
        <row r="27">
          <cell r="B27">
            <v>5</v>
          </cell>
          <cell r="C27">
            <v>4.7926288283706561E-3</v>
          </cell>
        </row>
        <row r="28">
          <cell r="B28">
            <v>5.5</v>
          </cell>
          <cell r="C28">
            <v>3.0639350081579498E-3</v>
          </cell>
        </row>
        <row r="29">
          <cell r="B29">
            <v>6</v>
          </cell>
          <cell r="C29">
            <v>2.0181107833481273E-3</v>
          </cell>
        </row>
        <row r="30">
          <cell r="B30">
            <v>6.5</v>
          </cell>
          <cell r="C30">
            <v>1.3646890558518434E-3</v>
          </cell>
        </row>
        <row r="31">
          <cell r="B31">
            <v>7</v>
          </cell>
          <cell r="C31">
            <v>9.4459905858910542E-4</v>
          </cell>
        </row>
        <row r="32">
          <cell r="B32">
            <v>7.5</v>
          </cell>
          <cell r="C32">
            <v>6.6755286601228767E-4</v>
          </cell>
        </row>
        <row r="33">
          <cell r="B33">
            <v>8</v>
          </cell>
          <cell r="C33">
            <v>4.8062913814541139E-4</v>
          </cell>
        </row>
        <row r="34">
          <cell r="B34">
            <v>8.5</v>
          </cell>
          <cell r="C34">
            <v>3.5189799226470643E-4</v>
          </cell>
        </row>
        <row r="35">
          <cell r="B35">
            <v>9</v>
          </cell>
          <cell r="C35">
            <v>2.6158486029084413E-4</v>
          </cell>
        </row>
        <row r="36">
          <cell r="B36">
            <v>9.5</v>
          </cell>
          <cell r="C36">
            <v>1.971498934794794E-4</v>
          </cell>
        </row>
        <row r="37">
          <cell r="B37">
            <v>10</v>
          </cell>
          <cell r="C37">
            <v>1.5046816099658142E-4</v>
          </cell>
        </row>
        <row r="38">
          <cell r="B38">
            <v>10.5</v>
          </cell>
          <cell r="C38">
            <v>1.1617094265880408E-4</v>
          </cell>
        </row>
        <row r="39">
          <cell r="B39">
            <v>11</v>
          </cell>
          <cell r="C39">
            <v>9.0646420748182212E-5</v>
          </cell>
        </row>
        <row r="40">
          <cell r="B40">
            <v>11.5</v>
          </cell>
          <cell r="C40">
            <v>7.1424296528626468E-5</v>
          </cell>
        </row>
        <row r="41">
          <cell r="B41">
            <v>12</v>
          </cell>
          <cell r="C41">
            <v>5.67891173228794E-5</v>
          </cell>
        </row>
        <row r="42">
          <cell r="B42">
            <v>12.5</v>
          </cell>
          <cell r="C42">
            <v>4.5532755330333745E-5</v>
          </cell>
        </row>
        <row r="43">
          <cell r="B43">
            <v>13</v>
          </cell>
          <cell r="C43">
            <v>3.6793215360064409E-5</v>
          </cell>
        </row>
        <row r="44">
          <cell r="B44">
            <v>13.5</v>
          </cell>
          <cell r="C44">
            <v>2.9947976277478357E-5</v>
          </cell>
        </row>
        <row r="45">
          <cell r="B45">
            <v>14</v>
          </cell>
          <cell r="C45">
            <v>2.4542363642952477E-5</v>
          </cell>
        </row>
        <row r="46">
          <cell r="B46">
            <v>14.5</v>
          </cell>
          <cell r="C46">
            <v>2.0240779484938983E-5</v>
          </cell>
        </row>
        <row r="47">
          <cell r="B47">
            <v>15</v>
          </cell>
          <cell r="C47">
            <v>1.6793064579332323E-5</v>
          </cell>
        </row>
        <row r="48">
          <cell r="B48">
            <v>15.5</v>
          </cell>
          <cell r="C48">
            <v>1.401101644632895E-5</v>
          </cell>
        </row>
      </sheetData>
      <sheetData sheetId="9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31:17.120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D3423147-8BB1-4BA5-88C5-3874DE31E8B3}" emma:medium="tactile" emma:mode="ink">
          <msink:context xmlns:msink="http://schemas.microsoft.com/ink/2010/main" type="writingRegion" rotatedBoundingBox="30212,14940 28976,17681 27399,16970 28635,14229"/>
        </emma:interpretation>
      </emma:emma>
    </inkml:annotationXML>
    <inkml:traceGroup>
      <inkml:annotationXML>
        <emma:emma xmlns:emma="http://www.w3.org/2003/04/emma" version="1.0">
          <emma:interpretation id="{EFCF5F76-F39C-4EBD-9B2D-89B57F75F9F2}" emma:medium="tactile" emma:mode="ink">
            <msink:context xmlns:msink="http://schemas.microsoft.com/ink/2010/main" type="paragraph" rotatedBoundingBox="30212,14940 28976,17681 27399,16970 28635,14229" alignmentLevel="1"/>
          </emma:interpretation>
        </emma:emma>
      </inkml:annotationXML>
      <inkml:traceGroup>
        <inkml:annotationXML>
          <emma:emma xmlns:emma="http://www.w3.org/2003/04/emma" version="1.0">
            <emma:interpretation id="{567D1CC9-5E18-479B-BA9B-A399FC1DFAF4}" emma:medium="tactile" emma:mode="ink">
              <msink:context xmlns:msink="http://schemas.microsoft.com/ink/2010/main" type="line" rotatedBoundingBox="30212,14940 28976,17681 27399,16970 28635,14229"/>
            </emma:interpretation>
          </emma:emma>
        </inkml:annotationXML>
        <inkml:traceGroup>
          <inkml:annotationXML>
            <emma:emma xmlns:emma="http://www.w3.org/2003/04/emma" version="1.0">
              <emma:interpretation id="{3B4B96EB-381A-4B46-AC3C-C6DF81365158}" emma:medium="tactile" emma:mode="ink">
                <msink:context xmlns:msink="http://schemas.microsoft.com/ink/2010/main" type="inkWord" rotatedBoundingBox="30212,14940 29220,17139 27678,16444 28670,14245"/>
              </emma:interpretation>
              <emma:one-of disjunction-type="recognition" id="oneOf0">
                <emma:interpretation id="interp0" emma:lang="" emma:confidence="1">
                  <emma:literal/>
                </emma:interpretation>
              </emma:one-of>
            </emma:emma>
          </inkml:annotationXML>
          <inkml:trace contextRef="#ctx0" brushRef="#br0">1919-1698 25 0,'0'0'54'0,"0"0"-29"16,0 0 2-16,0 0-2 15,0 0-15-15,0 0-4 16,0-25-3-16,0 25 0 15,0 0 0-15,0 0 1 16,0 0-1-16,0 0 1 16,0 0-3-16,0 0 1 0,-3 0 1 15,3 6 5 1,-6 1-7-16,3 1 3 0,3 2-3 16,-6 3 1-16,6 2-2 15,-3 0 0-15,3 1 2 16,0 3-2-16,0 2 0 15,0 3 0-15,0-1 1 16,0 3-1-16,0-1 0 16,0 3 0-16,0-1 0 15,0 1 1-15,0 2-1 16,0-3 0-16,0 0 0 16,-7-1 0-16,7-3 0 0,0-2 1 15,0 0-1-15,0 0 0 16,0 3 0-16,0 1 0 15,0 3 0-15,0 2 0 16,0 1 0-16,-3-1 0 16,-3-3 0-16,6-1 0 15,0-3 0-15,-3-2 0 16,3-2 0-16,0-4 0 16,0 2 0-16,0-2 0 15,0 2 0-15,0 1 1 16,0 2-1-16,0-1 0 15,0 4 0-15,0 4 0 0,-6-1 0 16,6 0 0 0,-3-1 0-16,3-6 0 15,0 0 0-15,-7-5 0 16,7 1 0-16,0-2 0 0,0 0 0 16,0 0 2-16,0 0-2 15,0-1-2-15,0 3 2 16,0 0 2-16,0-1-2 15,0 1 0-15,0-2 1 16,0-1-1-16,0 3 0 16,0 0 0-16,0 0 1 15,0-2-1-15,0 2 0 16,0 0 0-16,0 0 1 16,0 4-1-16,0-3 1 15,0 5-1-15,0-2 6 0,0 1-5 16,-3-1 2-16,3-4-1 15,0-1-1-15,0-1 1 16,0-5-2 0,-6-2 0-16,6 3 0 0,0 0 1 15,0 6-1-15,0 0 0 16,-3 4 1-16,3-1 0 16,0-1-1-16,-6 7 3 15,3-3-1-15,-4-2-2 16,-2-2 2-16,9-2-1 15,-9-5-1-15,9 0 0 16,0-1 0-16,0-3 0 0,0 3 2 16,-9 1-2-16,9 1 0 15,0 4 1 1,0 0-1-16,-7-1 1 16,4 6 5-16,3-6-6 0,-6 1 0 15,6-4 1-15,0-4 0 16,0-1-1-16,0-2 0 15,0 1 0-15,0-2 0 16,0 0-1-16,0-3 1 16,0 4 1-16,0 2-1 15,0 0 0-15,0 1 4 16,0-1-4-16,0-6 0 16,0 0 1-16,0 0-1 15,0 0 0-15,0 0 0 16,0 0 0-16,0 0 0 15,0 0 1-15,0 2-1 16,0-2 0-16,0 0 1 0,0 0-1 16,0 0-1-16,0 0 1 15,0 0 0-15,0 0 1 16,0 0-1 0,0 0 3-16,0 0 9 0,0 0 14 15,0 0-12-15,0 0-12 16,0 0 4-16,0 0-2 15,0 0-2-15,0 0 0 16,0 0-2-16,0 0 0 16,0 0 0-16,0 0 1 15,0 0-1-15,0 0 0 16,0 0 0-16,0 0 0 0,0 0 0 16,0 0 1-16,0 0-1 15,0 0 0-15,0 0-1 16,0 0 1-16,0 0 0 15,0 0 1-15,0 0 1 16,0 3-2-16,0-3 0 16,0 0-1-16,0 0 1 15,0 0 1-15,0 0-1 16,0 0 0-16,0 0 1 16,0 0 1-16,0 0-2 15,0 0 1-15,0 0 2 16,0 0-3-16,0 0 0 0,0 0 0 15,0 0-1-15,0-5-26 16,0-16-99-16</inkml:trace>
          <inkml:trace contextRef="#ctx0" brushRef="#br0">1919-1698 25 0,'0'0'54'0,"0"0"-29"16,0 0 2-16,0 0-2 15,0 0-15-15,0 0-4 16,0-25-3-16,0 25 0 15,0 0 0-15,0 0 1 16,0 0-1-16,0 0 1 16,0 0-3-16,0 0 1 0,-3 0 1 15,3 6 5 1,-6 1-7-16,3 1 3 0,3 2-3 16,-6 3 1-16,6 2-2 15,-3 0 0-15,3 1 2 16,0 3-2-16,0 2 0 15,0 3 0-15,0-1 1 16,0 3-1-16,0-1 0 16,0 3 0-16,0-1 0 15,0 1 1-15,0 2-1 16,0-3 0-16,0 0 0 16,-7-1 0-16,7-3 0 0,0-2 1 15,0 0-1-15,0 0 0 16,0 3 0-16,0 1 0 15,0 3 0-15,0 2 0 16,0 1 0-16,-3-1 0 16,-3-3 0-16,6-1 0 15,0-3 0-15,-3-2 0 16,3-2 0-16,0-4 0 16,0 2 0-16,0-2 0 15,0 2 0-15,0 1 1 16,0 2-1-16,0-1 0 15,0 4 0-15,0 4 0 0,-6-1 0 16,6 0 0 0,-3-1 0-16,3-6 0 15,0 0 0-15,-7-5 0 16,7 1 0-16,0-2 0 0,0 0 0 16,0 0 2-16,0 0-2 15,0-1-2-15,0 3 2 16,0 0 2-16,0-1-2 15,0 1 0-15,0-2 1 16,0-1-1-16,0 3 0 16,0 0 0-16,0 0 1 15,0-2-1-15,0 2 0 16,0 0 0-16,0 0 1 16,0 4-1-16,0-3 1 15,0 5-1-15,0-2 6 0,0 1-5 16,-3-1 2-16,3-4-1 15,0-1-1-15,0-1 1 16,0-5-2 0,-6-2 0-16,6 3 0 0,0 0 1 15,0 6-1-15,0 0 0 16,-3 4 1-16,3-1 0 16,0-1-1-16,-6 7 3 15,3-3-1-15,-4-2-2 16,-2-2 2-16,9-2-1 15,-9-5-1-15,9 0 0 16,0-1 0-16,0-3 0 0,0 3 2 16,-9 1-2-16,9 1 0 15,0 4 1 1,0 0-1-16,-7-1 1 16,4 6 5-16,3-6-6 0,-6 1 0 15,6-4 1-15,0-4 0 16,0-1-1-16,0-2 0 15,0 1 0-15,0-2 0 16,0 0-1-16,0-3 1 16,0 4 1-16,0 2-1 15,0 0 0-15,0 1 4 16,0-1-4-16,0-6 0 16,0 0 1-16,0 0-1 15,0 0 0-15,0 0 0 16,0 0 0-16,0 0 0 15,0 0 1-15,0 2-1 16,0-2 0-16,0 0 1 0,0 0-1 16,0 0-1-16,0 0 1 15,0 0 0-15,0 0 1 16,0 0-1 0,0 0 3-16,0 0 9 0,0 0 14 15,0 0-12-15,0 0-12 16,0 0 4-16,0 0-2 15,0 0-2-15,0 0 0 16,0 0-2-16,0 0 0 16,0 0 0-16,0 0 1 15,0 0-1-15,0 0 0 16,0 0 0-16,0 0 0 0,0 0 0 16,0 0 1-16,0 0-1 15,0 0 0-15,0 0-1 16,0 0 1-16,0 0 0 15,0 0 1-15,0 0 1 16,0 3-2-16,0-3 0 16,0 0-1-16,0 0 1 15,0 0 1-15,0 0-1 16,0 0 0-16,0 0 1 16,0 0 1-16,0 0-2 15,0 0 1-15,0 0 2 16,0 0-3-16,0 0 0 0,0 0 0 15,0 0-1-15,0-5-26 16,0-16-99-16</inkml:trace>
          <inkml:trace contextRef="#ctx0" brushRef="#br0">1919-1698 25 0,'0'0'54'0,"0"0"-29"16,0 0 2-16,0 0-2 15,0 0-15-15,0 0-4 16,0-25-3-16,0 25 0 15,0 0 0-15,0 0 1 16,0 0-1-16,0 0 1 16,0 0-3-16,0 0 1 0,-3 0 1 15,3 6 5 1,-6 1-7-16,3 1 3 0,3 2-3 16,-6 3 1-16,6 2-2 15,-3 0 0-15,3 1 2 16,0 3-2-16,0 2 0 15,0 3 0-15,0-1 1 16,0 3-1-16,0-1 0 16,0 3 0-16,0-1 0 15,0 1 1-15,0 2-1 16,0-3 0-16,0 0 0 16,-7-1 0-16,7-3 0 0,0-2 1 15,0 0-1-15,0 0 0 16,0 3 0-16,0 1 0 15,0 3 0-15,0 2 0 16,0 1 0-16,-3-1 0 16,-3-3 0-16,6-1 0 15,0-3 0-15,-3-2 0 16,3-2 0-16,0-4 0 16,0 2 0-16,0-2 0 15,0 2 0-15,0 1 1 16,0 2-1-16,0-1 0 15,0 4 0-15,0 4 0 0,-6-1 0 16,6 0 0 0,-3-1 0-16,3-6 0 15,0 0 0-15,-7-5 0 16,7 1 0-16,0-2 0 0,0 0 0 16,0 0 2-16,0 0-2 15,0-1-2-15,0 3 2 16,0 0 2-16,0-1-2 15,0 1 0-15,0-2 1 16,0-1-1-16,0 3 0 16,0 0 0-16,0 0 1 15,0-2-1-15,0 2 0 16,0 0 0-16,0 0 1 16,0 4-1-16,0-3 1 15,0 5-1-15,0-2 6 0,0 1-5 16,-3-1 2-16,3-4-1 15,0-1-1-15,0-1 1 16,0-5-2 0,-6-2 0-16,6 3 0 0,0 0 1 15,0 6-1-15,0 0 0 16,-3 4 1-16,3-1 0 16,0-1-1-16,-6 7 3 15,3-3-1-15,-4-2-2 16,-2-2 2-16,9-2-1 15,-9-5-1-15,9 0 0 16,0-1 0-16,0-3 0 0,0 3 2 16,-9 1-2-16,9 1 0 15,0 4 1 1,0 0-1-16,-7-1 1 16,4 6 5-16,3-6-6 0,-6 1 0 15,6-4 1-15,0-4 0 16,0-1-1-16,0-2 0 15,0 1 0-15,0-2 0 16,0 0-1-16,0-3 1 16,0 4 1-16,0 2-1 15,0 0 0-15,0 1 4 16,0-1-4-16,0-6 0 16,0 0 1-16,0 0-1 15,0 0 0-15,0 0 0 16,0 0 0-16,0 0 0 15,0 0 1-15,0 2-1 16,0-2 0-16,0 0 1 0,0 0-1 16,0 0-1-16,0 0 1 15,0 0 0-15,0 0 1 16,0 0-1 0,0 0 3-16,0 0 9 0,0 0 14 15,0 0-12-15,0 0-12 16,0 0 4-16,0 0-2 15,0 0-2-15,0 0 0 16,0 0-2-16,0 0 0 16,0 0 0-16,0 0 1 15,0 0-1-15,0 0 0 16,0 0 0-16,0 0 0 0,0 0 0 16,0 0 1-16,0 0-1 15,0 0 0-15,0 0-1 16,0 0 1-16,0 0 0 15,0 0 1-15,0 0 1 16,0 3-2-16,0-3 0 16,0 0-1-16,0 0 1 15,0 0 1-15,0 0-1 16,0 0 0-16,0 0 1 16,0 0 1-16,0 0-2 15,0 0 1-15,0 0 2 16,0 0-3-16,0 0 0 0,0 0 0 15,0 0-1-15,0-5-26 16,0-16-99-16</inkml:trace>
          <inkml:trace contextRef="#ctx0" brushRef="#br0" timeOffset="18461.0891">2164-1404 62 0,'0'0'63'0,"0"0"-39"16,0 0 16-16,0 0-1 15,0 0-5-15,0 0-3 16,-37 0 2-16,34 0-8 15,3 0-5-15,-6 0-3 16,3 0-5-16,-13 0-8 16,1 7-2-16,-7 5-2 15,-3 1-2-15,-3-1 1 16,0 0 0-16,0 0 0 16,10-4 1-16,-7 1-3 15,3-1 3-15,-3 1 0 0,4-3 0 16,-4 4 0-1,0 2 0-15,-3 0 2 0,-3 4-2 16,-3 6-2 0,0-3 2-16,3 2-2 0,6-4-10 15,7-2 3-15,-4 0 4 16,-3-5-1-16,10-1 4 16,-4 1 2-16,0-1 0 15,-2 1 0-15,-4 1 0 16,-3 2 0-16,-6 2 0 15,3 0 0-15,-6 1 0 16,9-3 0-16,3-1 0 16,9-3 0-16,4 0 0 0,6-5-2 15,3 0 2 1,3-2 0-16,-10 0 0 16,4 1 0-16,-3-1 0 0,-4 2 0 15,-2 0 0-15,-4 2 0 16,1 3 0-16,-7 2 2 15,3-1-2-15,-3-1 0 16,4 1 0-16,-4-1 0 16,6-3 0-16,1 3 0 15,-1-5 0-15,10 2 0 16,-10 0 0-16,4 3 0 16,-7 1 1-16,-3 1-2 15,-3-2 2-15,10-2-1 16,-1 0 0-16,0 0 0 15,4-1 0-15,3-2 0 16,2 2 0-16,-5-1 0 0,-4-1 1 16,10 2-1-1,-7 1 0-15,-2-1 0 16,-10 7 0-16,-3-2 0 0,-3 1 0 16,15-2 0-16,1-3 0 15,2 1 0-15,-3-4 0 16,7 1 0-16,3-3 1 15,-1 0-1-15,-5 0 1 16,6-2 4-16,-1 3-1 16,10-3 6-16,0 0-1 15,0 0-6-15,0 0-2 16,0 0-1-16,0 0-1 16,0 0 1-16,0 0-1 0,0 0 1 15,0 0 0 1,0 0 0-16,0 0 1 15,0 0 3-15,0 0-1 0,0 0 3 16,0 0-1-16,0 0-3 16,0 0-2-16,0 0 0 15,0 0 0-15,0 0-2 16,0 0-7-16,0 0-46 16,0 0-11-16,28-5-140 15</inkml:trace>
          <inkml:trace contextRef="#ctx0" brushRef="#br0" timeOffset="16804.7918">1882-1821 50 0,'0'0'84'0,"0"0"-79"16,0 0-2-16,0 0-2 0,0 0 1 15,0 0 3 1,-12 13 0-16,5-11 12 0,7 0 0 16,0-2 24-16,0 0-7 15,-3 2 14 1,-3-2-7-16,6 0-15 0,-3 0-17 15,-6 0-7-15,-7 6-2 16,7 1 0-16,-7 4-1 16,-2 1 0-16,-4 1 0 15,3 2-2-15,1-2 2 16,-1-3 1-16,-6 1-1 16,10-3 1-16,-4 0 0 15,1 3 0-15,-1 2-1 16,1-1 1-16,-4 3-2 0,-3 0-2 15,0 2-2-15,7-5-3 16,5 3 1 0,-2-2-10-16,2-4 5 15,4-1-1-15,0 1 7 0,-1-3 2 16,1-2 4-16,-6 3 1 16,-1-1 0-16,-3 0 0 15,-2 3 0-15,2 1 0 16,-9 3 0-16,3 0 0 15,-2 0 0-15,11-1 0 16,-3-2 0-16,7 1 0 16,-7-2 0-16,1-1 0 0,2-2 0 15,-2 1 0 1,-1 1 0-16,1 3 1 16,-10 2-1-16,0-1 0 15,3 3 0-15,-3-4 0 0,9 0 0 16,4-1 0-16,-4 1 0 15,7-1 0-15,-7 1 0 16,4-1 0-16,-4-1 0 16,1-1 0-16,8 0 0 15,-5 1 1-15,5-3-1 16,-2 1 2-16,3 1-1 16,-7-1-1-16,-2 3 1 15,-1 1-1-15,-9-2 0 16,3 1 0-16,-3-1 1 15,1 3-1-15,5-2 0 16,3 1 0-16,-6-2 1 0,16-1-1 16,0-2-1-16,0 1 1 15,2-3 0 1,4-1 0-16,3-3 1 0,0 0-1 16,-6 0 0-16,6 0 0 15,0 0 2-15,0 0-1 16,0 0 6-16,0 0 7 15,0 0-3-15,0 0-5 0,0 0-6 16,0 0 0 0,0 6-6-16,0 0-12 15,0 2 10-15,0-1-35 16,0-3-45-16,0-4-61 0</inkml:trace>
        </inkml:traceGroup>
        <inkml:traceGroup>
          <inkml:annotationXML>
            <emma:emma xmlns:emma="http://www.w3.org/2003/04/emma" version="1.0">
              <emma:interpretation id="{A4B9854A-E0E6-47F1-BF0F-27ECB177BAF8}" emma:medium="tactile" emma:mode="ink">
                <msink:context xmlns:msink="http://schemas.microsoft.com/ink/2010/main" type="inkWord" rotatedBoundingBox="29678,15313 29113,16565 27956,16044 28521,14791"/>
              </emma:interpretation>
              <emma:one-of disjunction-type="recognition" id="oneOf1">
                <emma:interpretation id="interp1" emma:lang="" emma:confidence="0">
                  <emma:literal>\</emma:literal>
                </emma:interpretation>
                <emma:interpretation id="interp2" emma:lang="" emma:confidence="0">
                  <emma:literal>Q</emma:literal>
                </emma:interpretation>
                <emma:interpretation id="interp3" emma:lang="" emma:confidence="0">
                  <emma:literal>K</emma:literal>
                </emma:interpretation>
                <emma:interpretation id="interp4" emma:lang="" emma:confidence="0">
                  <emma:literal>'</emma:literal>
                </emma:interpretation>
                <emma:interpretation id="interp5" emma:lang="" emma:confidence="0">
                  <emma:literal>.</emma:literal>
                </emma:interpretation>
              </emma:one-of>
            </emma:emma>
          </inkml:annotationXML>
          <inkml:trace contextRef="#ctx0" brushRef="#br0" timeOffset="18461.0891">2164-1404 62 0,'0'0'63'0,"0"0"-39"16,0 0 16-16,0 0-1 15,0 0-5-15,0 0-3 16,-37 0 2-16,34 0-8 15,3 0-5-15,-6 0-3 16,3 0-5-16,-13 0-8 16,1 7-2-16,-7 5-2 15,-3 1-2-15,-3-1 1 16,0 0 0-16,0 0 0 16,10-4 1-16,-7 1-3 15,3-1 3-15,-3 1 0 0,4-3 0 16,-4 4 0-1,0 2 0-15,-3 0 2 0,-3 4-2 16,-3 6-2 0,0-3 2-16,3 2-2 0,6-4-10 15,7-2 3-15,-4 0 4 16,-3-5-1-16,10-1 4 16,-4 1 2-16,0-1 0 15,-2 1 0-15,-4 1 0 16,-3 2 0-16,-6 2 0 15,3 0 0-15,-6 1 0 16,9-3 0-16,3-1 0 16,9-3 0-16,4 0 0 0,6-5-2 15,3 0 2 1,3-2 0-16,-10 0 0 16,4 1 0-16,-3-1 0 0,-4 2 0 15,-2 0 0-15,-4 2 0 16,1 3 0-16,-7 2 2 15,3-1-2-15,-3-1 0 16,4 1 0-16,-4-1 0 16,6-3 0-16,1 3 0 15,-1-5 0-15,10 2 0 16,-10 0 0-16,4 3 0 16,-7 1 1-16,-3 1-2 15,-3-2 2-15,10-2-1 16,-1 0 0-16,0 0 0 15,4-1 0-15,3-2 0 16,2 2 0-16,-5-1 0 0,-4-1 1 16,10 2-1-1,-7 1 0-15,-2-1 0 16,-10 7 0-16,-3-2 0 0,-3 1 0 16,15-2 0-16,1-3 0 15,2 1 0-15,-3-4 0 16,7 1 0-16,3-3 1 15,-1 0-1-15,-5 0 1 16,6-2 4-16,-1 3-1 16,10-3 6-16,0 0-1 15,0 0-6-15,0 0-2 16,0 0-1-16,0 0-1 16,0 0 1-16,0 0-1 0,0 0 1 15,0 0 0 1,0 0 0-16,0 0 1 15,0 0 3-15,0 0-1 0,0 0 3 16,0 0-1-16,0 0-3 16,0 0-2-16,0 0 0 15,0 0 0-15,0 0-2 16,0 0-7-16,0 0-46 16,0 0-11-16,28-5-140 15</inkml:trace>
        </inkml:traceGroup>
        <inkml:traceGroup>
          <inkml:annotationXML>
            <emma:emma xmlns:emma="http://www.w3.org/2003/04/emma" version="1.0">
              <emma:interpretation id="{791F7FB7-F1F1-4EC3-A4EC-A722E0D0B25B}" emma:medium="tactile" emma:mode="ink">
                <msink:context xmlns:msink="http://schemas.microsoft.com/ink/2010/main" type="inkWord" rotatedBoundingBox="29314,15201 28417,17190 27701,16867 28598,14878"/>
              </emma:interpretation>
              <emma:one-of disjunction-type="recognition" id="oneOf2">
                <emma:interpretation id="interp6" emma:lang="" emma:confidence="1">
                  <emma:literal/>
                </emma:interpretation>
              </emma:one-of>
            </emma:emma>
          </inkml:annotationXML>
          <inkml:trace contextRef="#ctx0" brushRef="#br0" timeOffset="-2316.7081">1498-2318 43 0,'0'0'36'0,"0"0"-4"16,0 0-15-16,0 0-14 16,0 0 0-16,0 0-2 15,-28 19-1-15,21-15 0 16,7 0 0-16,0-2 0 15,0 3 0-15,0-1 0 0,0 4 1 16,0 1-1 0,0 4 1-16,0 2 0 15,0-1-1-15,0 1 0 0,0 0 1 16,0 0-1-16,0-3 0 16,0 1 0-16,0-2 0 15,7-1 0-15,-4 1 0 16,12-1 0-16,-12-1 0 15,13 1 0-15,-7 3 0 16,-9 0 0-16,3 1 2 16,-3 1-2-16,0 3 0 15,0-3 0-15,0-3 0 16,0 1 0-16,0-5 0 16,0 0 1-16,0 1-1 15,0-3 0-15,0 0 0 0,0 1 1 16,0 1-1-16,10 1 0 15,-4 4 1-15,-6-1 4 16,0 6 3 0,0-2-4-16,0 3-2 0,0-4 2 15,0-3-4-15,0 0 1 16,0-4-1-16,0-1 0 16,0-1 0-16,0 0 0 15,0 2 0-15,0 1 2 16,0 2-2-16,0 3 2 15,0 3 1-15,0-2 0 16,0 4-2-16,0-2 1 16,0-3 1-16,0 4-2 0,0-6-1 15,0 3 0 1,0-2 1-16,0-1-1 16,0 0 0-16,0 0 0 0,0 1 0 15,0-1 7-15,0 5-3 16,0 3-1-16,0-2 9 15,0 4-7-15,0-4-4 16,0 0-1-16,0-2 1 16,0-3-2-16,0 2 2 15,0 2-1-15,0 0 0 16,0 2 0-16,0-2 0 16,0 2 0-16,0 2 1 15,0 2-1-15,0 3 0 16,0-1 0-16,0 0 0 15,-10-4 0-15,-5-3 0 16,12-6 0-16,-6 1 0 0,2 0 0 16,4-2 0-16,3 1 2 15,-6 1-2-15,6 2 0 16,-3 1 0-16,3 3 1 16,-6 2-1-16,3-1 0 15,-4-1 0-15,7 0 0 16,-3-7 0-16,3 1 0 15,-6 0 0-15,3-1 0 0,3-3 0 16,0-4 0 0,0-1 0-16,0-1 0 15,0 4 0-15,0 1 0 0,0 5 0 16,0-1 0-16,0 3 0 16,0-2 0-16,0-2 0 15,0-2 1-15,0-3-1 16,0 0 0-16,0-2-1 15,0 3 1-15,0-3 0 16,0 3 1-16,0-1-1 16,0 2-1-16,0 3 1 15,0 1 0-15,0 3 1 16,0 0-1-16,0-2 0 16,0-3 0-16,0 1 0 15,0-3 0-15,0-1 0 16,0 1 0-16,0-3 0 0,0-1 0 15,0 0 0-15,0 2 0 16,0 2 0 0,0 4 0-16,3 3 0 0,-3 1 0 15,0 3 1 1,0-2-1-16,0 0 0 0,0-5 0 16,6-3 0-16,-6 0 0 15,0-3-1-15,3 3 1 16,-3-1 1-16,0 0-1 15,7 5 0-15,-4 0 0 16,3 0-1-16,3 2 2 16,-6 1-2-16,4 2 2 15,-7-4-1-15,3 3 0 16,-3-2 0-16,0-2 0 0,0-1 1 16,0-2-1-16,0-1-1 15,0 0 1-15,0 3 0 16,0 3 0-16,0 0 1 15,0 0-1-15,0 4 0 16,0 0 0-16,0 2 0 16,0-4 0-16,0-2 0 15,0 0 0-15,0-3 0 16,0-1 0-16,0-1 2 16,0-5-2-16,0-1 0 15,0-2 0-15,0 5 0 16,0 5 0-16,0 3 0 15,0 6 0-15,0 5 0 16,0-1 0-16,0 0 0 0,0 3 1 16,0-5-1-1,0-6 0-15,0-2 0 0,0-9 1 16,0-1-1-16,0-4 0 16,0 4-1-16,0-1 1 15,0 5 0-15,0 6 0 16,0 1 1-16,0 3 1 15,0-2-2-15,0-4 0 0,0-1 5 16,0 0-4 0,0-9 0-16,0 1-1 15,0-4 0-15,0 0 0 16,0 0 0-16,0 0 2 16,0 0 0-16,0 0 0 15,0 0 19-15,0 0 13 0,0 0-7 16,0 0-14-16,-3 0-9 15,3 0-2-15,0 0-2 16,0 0 1-16,0 0 1 16,0 0-2-16,0 0 0 15,0 0 0-15,0-1-3 16,0-14-13-16,0 0-29 16,-10 2-109-16</inkml:trace>
          <inkml:trace contextRef="#ctx0" brushRef="#br0" timeOffset="-7212.2019">725-909 9 0,'0'0'46'15,"0"0"-4"-15,0 0-9 16,0 0-6-16,0 0 2 16,0 0-12-16,-9-3-9 0,9 3-6 15,0 0-2 1,0 0-2-16,0 6 2 0,0 10 6 15,0 6-4-15,0-5-1 16,-9 2-1-16,9 0 2 16,0-1-2-16,0 6 1 15,0-3 0-15,0 2-1 16,0 1 0-16,0-3 0 16,0 2 0-16,0 3 0 15,0 2 0-15,0 3 0 16,0 0 0-16,0 2 0 15,0-2 0-15,0 1 0 0,0 0 0 16,0-1 0-16,0 1 0 16,0-5 1-16,0-5-1 15,0-1 0-15,0-2 0 16,0 2 0-16,0-2 0 16,0 2 0-16,0 0 0 15,0-2 0-15,0 1 1 16,0-4-1-16,0-1 0 15,0 0 0-15,0 2 0 16,0-2 0-16,0 0 0 16,0-5 0-16,0-1 0 15,0 2 0-15,0-3 0 16,0 0 0-16,0 3 0 16,0-3 0-16,0 5 0 15,0-2 0-15,0-2-1 16,0 1-1-16,0-2 1 0,0 1-1 15,0-1 1-15,0 3 1 16,0 1 1 0,0-1-1-16,0 0-3 0,-9 1 3 15,9-1 1-15,0 0 0 16,0-3-1-16,0-1 0 16,0-4 0-16,0 0 0 15,0 1 0-15,0-2 0 16,0 1 0-16,0 0 0 15,0 1-1-15,0 3 1 16,0 4 5-16,0-1-2 0,-7-1 6 16,7-1-9-16,0-6 1 15,0 0 0 1,0 1 0-16,0-3 0 0,0 0 2 16,0 0 0-16,0 0 0 15,0 0-1-15,0 0-1 16,0 0-1-16,0 0 1 15,0 0-1-15,0 0-2 16,0 0-4-16,0 0-16 16,0-13-20-16</inkml:trace>
          <inkml:trace contextRef="#ctx0" brushRef="#br0" timeOffset="-8645.0848">353-216 59 0,'0'0'32'0,"0"0"-1"16,0 0 2-1,0 0-14-15,0 0-13 16,0 0-4-16,0 0-2 16,0 0 0-16,0 0 2 0,0 0-1 15,0 0-1 1,0 0 0-16,0 4 0 0,0 0 1 15,0 2-1-15,0 0 0 16,0 3 0-16,0 2 0 16,7-1 0-16,-4 1 0 15,3 0 0-15,-3 1 0 16,-3 1 0-16,0 2 0 16,6-3 1-16,-6 1-2 15,0-1 2-15,0 2-1 0,3-1 0 16,3-1 0-1,-2-2 0-15,2 3-1 0,3 0 1 16,-6 0 0 0,3-3 0-16,-3 1-1 0,-3-1 1 15,0-1 0-15,0 4 0 16,0-7-1-16,0 0 1 16,0-2 1-16,0 1-1 15,0 1-1-15,0-2 1 16,0 2 0-16,0 1 1 15,0-3-1-15,0 5 0 16,0-3 0-16,0 1 0 16,0 1 0-16,0-2 0 15,0 1 0-15,0-3 0 16,0 2 0-16,0-3 0 16,0-2 0-16,0 4 1 15,0-5-1-15,0 4 2 16,0 1-1-16,0 1 1 0,0-2-1 15,0 4-1-15,0-1 0 16,0 1 0-16,0-1 0 16,0-1 0-16,0-2 0 15,0 0 0-15,0-2 1 16,0-2-1-16,0 0 0 16,0 0 1-16,0 0 0 15,0 0 3-15,0 0 0 16,0 0 1-16,0 0-1 15,0 0-3-15,0 0 0 16,0 3-1-16,0-1 0 0,0-2 0 16,0 0 2-16,0 0-2 15,0 0 2 1,0 0 0-16,0 0 4 0,0 0 4 16,0 0 1-16,0 0-6 15,0 0-3-15,0 0-2 16,0 0 1-16,0 0-1 15,0 0 1-15,0 0-1 16,0 0 0-16,0 0 0 16,0 0 0-16,0 0 1 15,0 0-1-15,0 0 1 16,0 0-1-16,0 0 0 16,0 0 2-16,0 0-2 15,0 0-2-15,0 0 2 16,0 0-2-16,0 0-28 15,0 0-62-15</inkml:trace>
          <inkml:trace contextRef="#ctx0" brushRef="#br0" timeOffset="-5245.6782">1091-1791 30 0,'0'0'37'0,"0"0"-17"0,0 0-4 16,0 0 1-16,0 0 7 15,0 0 6 1,0-45-15-16,0 45 1 0,0 0-4 15,0 0-5-15,0 0-6 16,0 0-1-16,0 0 0 16,0 13 6-16,0-1-2 15,-3 1-4-15,-3 2 1 16,6 0-1-16,-3 4 0 16,3 0 1-16,-6 4-1 15,6 7 1-15,0 4-1 16,-3 2 0-16,3 0 0 15,0-4 0-15,0 0 0 0,0-3 1 16,0 0-1 0,0-3 0-16,0-5 0 0,0-1 0 15,0 0 0-15,0-3 0 16,0 5-1-16,0-1 1 16,0-2 0-16,0 2 0 15,-7-2-1-15,7 0 0 16,-3 0 0-16,3-2 1 15,0 4 1-15,0 1-1 16,0-1 0-16,0 2 0 16,0-2 0-16,0 3 1 0,0-2-1 15,0 2 1 1,0-3-1-16,0-2 1 16,0-2-2-16,-6-3 2 15,6-2-1-15,-3 0 0 0,3 1-2 16,0 2 1-16,0 1 0 15,0 4 1-15,0-1 0 16,0 0 1 0,0 2 0-16,0 2-1 0,0-2 1 15,0-1 0-15,0-1-1 16,0-7 0-16,0-2 0 16,0-1 0-16,0 0 0 15,0-1 0-15,0 0 0 16,0-1 0-16,0 1 0 15,0 1 0-15,0 3 0 16,0 3-1-16,0 0 1 0,0 2 0 16,0-2 0-16,0-3-1 15,0 1 0 1,0 0-3-16,0-2 4 16,0 1 0-16,0-1 1 0,0 2 2 15,0-1-3-15,0 1 0 16,3 0 0-16,-3 2 0 15,0-3 2-15,0 6-2 16,0-4 3-16,0-1-2 16,0 1 0-16,0 0 1 15,0-2 0-15,0-2-2 16,0 5 0-16,0-2 0 16,0-1 0-16,0 1-2 0,0 2 2 15,0 0 0 1,0 4 2-16,0-2-2 0,0-2 1 15,0 2-1-15,0-5 1 16,0 1-1-16,0 0 0 16,0 0 1-16,-3-3-1 15,3 5-1-15,0 0 0 16,0 1-2-16,-6 2 3 16,6 3 2-16,0-4 1 15,-3 1-3-15,3 0 1 16,-6-3-1-16,6-5 0 15,-4 2 0-15,-2-3 1 0,6-3-1 16,0 1 0-16,0-7 0 16,0 5 0-1,0-4-1-15,0 4 1 0,0 3 0 16,0 5 0-16,0 0 3 16,0-1-3-16,0 1 0 15,0-4 1-15,-3-1-1 16,3-1 0-16,0-6 0 15,0-1 0-15,0 0-1 16,0 2 1-16,0-2-2 16,0 3 1-16,0-3 1 15,0 1 0-15,0 2 0 16,0-1 0-16,0 0 1 16,0 0-1-16,0-2 0 15,0 0 0-15,0 0 2 16,0 0-2-16,0 0 0 0,0 0 0 15,0 0 0 1,0 0-4-16,0 0-20 16,0 0-174-16</inkml:trace>
        </inkml:traceGroup>
        <inkml:traceGroup>
          <inkml:annotationXML>
            <emma:emma xmlns:emma="http://www.w3.org/2003/04/emma" version="1.0">
              <emma:interpretation id="{7568E412-994F-469B-BBD0-459C271DB80D}" emma:medium="tactile" emma:mode="ink">
                <msink:context xmlns:msink="http://schemas.microsoft.com/ink/2010/main" type="inkWord" rotatedBoundingBox="27675,16769 27554,17039 27399,16970 27521,16699"/>
              </emma:interpretation>
              <emma:one-of disjunction-type="recognition" id="oneOf3">
                <emma:interpretation id="interp7" emma:lang="" emma:confidence="1">
                  <emma:literal/>
                </emma:interpretation>
              </emma:one-of>
            </emma:emma>
          </inkml:annotationXML>
          <inkml:trace contextRef="#ctx0" brushRef="#br0" timeOffset="-10338.4262">81 16 59 0,'0'0'50'0,"0"0"-9"15,0 0 4-15,0 0-12 16,0 0-14-16,0 0-8 16,0 0-7-16,-38-8 0 15,35 4 0-15,-3 2 6 16,-3 0-1-16,-1 2 3 16,10 0-7-16,-9 0-5 15,3 0-1-15,6 0 0 16,0 0-3-16,0 0-2 15,0 0 1-15,0 0 2 16,0 0-2-16,0 0 1 0,0 0 3 16,0 0 1-16,0 0 0 15,0 0 0 1,6 0 0-16,3 4-2 16,1 7-3-16,-10-5-1 0,0 0 1 15,0-2 1-15,0-1-1 16,9-1 0-16,-3-1 3 15,-6 2 2-15,3 1 0 16,-3 1 0-16,6 2 0 16,-2 2 0-16,-4 0-3 15,6-1-10-15,-6-4-16 16,0 0 13-16,0 1 9 16,0-3 0-16,0-2 0 0,0 0 2 15,0 0 5 1,0 0 0-16,0 0 0 15,0 0 0-15,0 0 0 16,0 0 1-16,0 0-1 0,0 0 1 16,0 0-1-16,0 0 0 15,3 0 0-15,-3 0 2 16,0 0 0-16,0 0 3 16,0 0 3-16,0 0 3 15,0 0 1-15,0 0-1 16,0 0-2-16,0 0-2 15,0 0-1-15,0 0-1 0,0 0-3 16,0 0-1 0,0 0-1-16,0 0 1 15,0 0 1-15,0 0-2 0,0 0 1 16,0 0 0-16,0 0-1 16,0 0 2-16,0 0-2 15,0 0 0-15,0 2 0 16,0 6 0-16,0 1 0 15,0-3 0-15,0 5 0 16,-9-5 0-16,5 3 0 16,-2-1 0-16,6 1 0 15,0-1 0-15,0 3-1 16,0-1 1-16,0 3-1 16,0-2 1-16,0-3 0 15,0 0 0-15,0 1 1 16,0 0-1-16,0-1 1 15,0 0-1-15,0-2 0 0,0-1 0 16,0 1 0 0,-3-3 2-16,3-2-2 0,0 4 0 15,0-5 0-15,0 4-2 16,0 0 2-16,0-2 0 16,0 4 0-16,0-1 0 15,0-3 0-15,0 3 0 16,0-4 0-16,0-1 0 15,0 0 2-15,0 0-2 16,0 0 0-16,0 0 0 0,0 0 0 16,0 0-3-1,0 0 2-15,0 0-1 16,0-4-36-16</inkml:trace>
        </inkml:traceGroup>
      </inkml:traceGroup>
    </inkml:traceGroup>
  </inkml:traceGroup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4:14.769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778BDC2D-E93C-4940-95A0-3DF2EBCB332C}" emma:medium="tactile" emma:mode="ink">
          <msink:context xmlns:msink="http://schemas.microsoft.com/ink/2010/main" type="inkDrawing" rotatedBoundingBox="11281,22774 12703,22245 12714,22274 11292,22803" semanticType="callout" shapeName="Other"/>
        </emma:interpretation>
      </emma:emma>
    </inkml:annotationXML>
    <inkml:trace contextRef="#ctx0" brushRef="#br0">102 1317 6 0,'0'0'1'16,"0"0"-1"-16,0 0 0 16,0 0 0-16,0 0 2 15,0 0 1-15,0 0 13 16,0 0 11-16,0 0 2 0,0 0-9 15,0 0-13-15,0 0-6 16,0 0-1 0,6-3-1-16,-3 2 1 15,6-2 1-15,7-1-1 0,-4 2 1 16,4-3-1-16,2 1 0 16,1-2 0-1,0 2 0-15,-4-2 0 0,-2-1 1 16,2-1 1-16,-3 2-2 15,4-3 1-15,3 3 5 16,-10 1-6-16,16 1 0 16,-13 0 0-16,7 2 0 15,-1-2 0-15,7-1 0 16,3-1 0-16,-9-1 0 16,15-1 0-16,-6 0 1 0,0-6-1 15,-10 2 1-15,10-3 0 16,6 2 2-16,-12 3-2 15,6-1 0-15,-10 5-1 16,-2-1 0-16,12 1 0 16,-10 0 0-16,7 2 0 15,-3-5 0-15,6 1 0 16,-3-5 0-16,2 0 0 16,-2 1 1-16,-3-1-1 15,-3 2 0-15,-1 3 2 16,-2 4-2-16,-7-3-2 15,0 3 2-15,10 0 0 16,-4-3 2-16,4 4-2 0,0-4 0 16,-1 1 0-1,1 0 0-15,-1-5 0 16,10 0 0-16,-9 0 0 16,0 1 0-16,-4 4 1 0,-3 0-1 15,-5 3 1-15,2 1-1 16,0 0-1-16,1 0 1 15,-1-1-1-15,-9 2-1 16,9 1 2-16,0 0 0 16,1-2 0-16,5 2 0 15,-5-3 0-15,-7-1 0 16,6 2 2-16,0-2-2 0,-3 2 0 16,4-1 0-1,-7-1 0-15,6 2 1 16,-3-2-1-16,7 0 0 0,-7-1 0 15,13-1 0-15,-10 0 0 16,16-3 0-16,-7 3 0 16,1-1-1-1,-7 4 1-15,-2-2 0 0,-1 3 0 16,-3 2 0-16,-6 0 0 16,0 0 1-16,0 0 5 15,0 0 2-15,0 0 0 16,0 0-3-16,0 0-1 15,0 0-3-15,0 0-1 16,0 0 1-16,0-2-1 16,0 2-2-16,0 0 2 15,0 0-6-15,0 0-24 16</inkml:trace>
  </inkml:traceGroup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4:16.350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4EB56976-0F6D-4FD0-882F-F6690BB50BF9}" emma:medium="tactile" emma:mode="ink">
          <msink:context xmlns:msink="http://schemas.microsoft.com/ink/2010/main" type="inkDrawing" rotatedBoundingBox="11279,23050 12870,22518 12907,22627 11316,23160" semanticType="callout" shapeName="Other"/>
        </emma:interpretation>
      </emma:emma>
    </inkml:annotationXML>
    <inkml:trace contextRef="#ctx0" brushRef="#br0">136 1701 23 0,'0'0'7'0,"0"0"-7"16,0 0 2-16,0 0 4 15,0 0 18-15,0 0 6 16,9-25-12-16,1 21-11 16,-10-1 2-16,0 2 4 15,9-1-1-15,0-3 1 16,0-4-5-16,10 1-5 16,-3-5-3-16,5 0 1 15,4-2 1-15,-3 3-2 0,3-1 1 16,-7 4-1-16,16-2 0 15,-6 3 0-15,0-1 0 16,0 1 0-16,9-1 0 16,-9-2 0-16,9 3 0 15,-3-5 0-15,-6 0 1 16,10-2-1-16,-1 0 0 16,-3 1 0-16,3 3 0 15,-3 0 0-15,-3 2 1 16,3 3-1-16,-6 1 0 15,9 1 0-15,-9 2-1 16,0-1 1-16,-3 2 0 0,-6 0-1 16,-1-3 1-1,1 2 0-15,-1-2 0 16,1-1 1-16,0-1-1 16,-4 1 0-16,4-1 0 0,-1 4 0 15,1-2 0-15,-4 1 0 16,4 1-1-16,3 1 0 15,-4 2-2-15,7-4-2 16,3 3 1-16,-3-5 2 16,-3 4 0-16,2-4 0 15,-5 3 2-15,0-2-1 16,-1 1 2-16,1 1-1 16,-4 2 0-16,-2-2 0 15,-4-1 0-15,10 2-1 16,-4-4 1-16,4-1 0 0,-1-3 0 15,7 3 1-15,-3-1-1 16,3 0 0-16,-4 3 0 16,-5 2 0-1,-7 2-1-15,0 2 1 0,-9 0 0 16,0 0-2-16,0 0 2 16,0 0 0-16,0 0 0 15,0 0 0-15,0 0 0 16,0 0 0-16,0 0-7 15,0-2-21-15,0 2 6 0,10-2-4 16,-1 2-23 0</inkml:trace>
  </inkml:traceGroup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5:24.546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818660C0-2F3A-4A3E-8115-052AD71F2599}" emma:medium="tactile" emma:mode="ink">
          <msink:context xmlns:msink="http://schemas.microsoft.com/ink/2010/main" type="inkDrawing" rotatedBoundingBox="40474,25225 40474,25226 40459,25226 40459,25225" shapeName="Other"/>
        </emma:interpretation>
      </emma:emma>
    </inkml:annotationXML>
    <inkml:trace contextRef="#ctx0" brushRef="#br0">0 1 110 0,'0'0'89'16,"0"0"-21"-16,0 0-39 16,0 0-26-16,0 0-3 15,0 0 2-15,0 0-1 16,0 0-1-16,0 0 0 16,0 0 2-16,0 0-2 15,0 0 1-15,0 0 1 0,0 0-2 16,0 0 1-1,0 0-1-15,0 0 0 16,0 0-1-16,0 0 0 0,0 0-1 16,0 0-1-16,0 0-2 15,0 0 1-15,0 0-12 16,0-1-22-16,0 1-184 16</inkml:trace>
  </inkml:traceGroup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6:29.368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F5952C61-FE2C-49B4-B4F7-4036A0AF2EBA}" emma:medium="tactile" emma:mode="ink">
          <msink:context xmlns:msink="http://schemas.microsoft.com/ink/2010/main" type="writingRegion" rotatedBoundingBox="37829,17338 38638,17305 38655,17735 37846,17767"/>
        </emma:interpretation>
      </emma:emma>
    </inkml:annotationXML>
    <inkml:traceGroup>
      <inkml:annotationXML>
        <emma:emma xmlns:emma="http://www.w3.org/2003/04/emma" version="1.0">
          <emma:interpretation id="{C253D8AC-8874-454A-84EF-0F761FC55D38}" emma:medium="tactile" emma:mode="ink">
            <msink:context xmlns:msink="http://schemas.microsoft.com/ink/2010/main" type="paragraph" rotatedBoundingBox="37829,17338 38638,17305 38655,17735 37846,17767" alignmentLevel="1"/>
          </emma:interpretation>
        </emma:emma>
      </inkml:annotationXML>
      <inkml:traceGroup>
        <inkml:annotationXML>
          <emma:emma xmlns:emma="http://www.w3.org/2003/04/emma" version="1.0">
            <emma:interpretation id="{3CC1F78B-584B-4EE7-A22B-70F0B959EF74}" emma:medium="tactile" emma:mode="ink">
              <msink:context xmlns:msink="http://schemas.microsoft.com/ink/2010/main" type="line" rotatedBoundingBox="37829,17338 38638,17305 38655,17735 37846,17767"/>
            </emma:interpretation>
          </emma:emma>
        </inkml:annotationXML>
        <inkml:traceGroup>
          <inkml:annotationXML>
            <emma:emma xmlns:emma="http://www.w3.org/2003/04/emma" version="1.0">
              <emma:interpretation id="{95558747-9F54-4B50-9A18-13DF71EDED20}" emma:medium="tactile" emma:mode="ink">
                <msink:context xmlns:msink="http://schemas.microsoft.com/ink/2010/main" type="inkWord" rotatedBoundingBox="37830,17372 38430,17349 38446,17743 37846,17767"/>
              </emma:interpretation>
              <emma:one-of disjunction-type="recognition" id="oneOf0">
                <emma:interpretation id="interp0" emma:lang="" emma:confidence="1">
                  <emma:literal/>
                </emma:interpretation>
              </emma:one-of>
            </emma:emma>
          </inkml:annotationXML>
          <inkml:trace contextRef="#ctx0" brushRef="#br0">170 2290 100 0,'0'0'42'0,"0"0"-6"0,0 0-1 15,0 0-1-15,0 0-14 16,0 0-6-16,-25 0 4 15,25 0 0-15,-3 0-10 16,-3 0-6-16,-3 9 1 16,-1 3-2-16,1 3 0 15,9 2-1-15,0-2 1 16,-6 2-1-16,6-3 0 16,0 3 1-16,-3-2-1 0,3-2-1 15,0 0 1 1,0-2 0-16,0 1-6 0,-6-4-19 15,6 1-41-15,-3-7-38 16</inkml:trace>
          <inkml:trace contextRef="#ctx0" brushRef="#br0" timeOffset="923.439">381 2112 10 0,'0'0'88'16,"0"0"-52"-16,0 0-3 16,0 0-9-16,0 0-11 15,0 0-6-15,-28 9-4 16,19-7 1-16,3 2 4 16,2-1 2-16,-5-2-2 15,3 1 4-15,3-2 3 16,-3 4-10-16,3 3-2 15,3 0-1-15,-7 0-2 0,7 2 1 16,0 0-1 0,0 1 0-16,0-1 0 15,0 1 0-15,0-1 0 16,0-3 0-16,0 3 0 0,0-3 0 16,19 0 1-16,-4 3-1 15,4 0 0-15,0-1 0 16,-7 5 0-16,10-3 0 15,-4 1 0-15,-5-1 0 16,-4-1 2-16,0-1-2 16,-2-1 0-16,-4-1 0 15,-3-4 1-15,0 3-1 0,0-2 0 16,0 0 0 0,0-2 2-16,0-1-2 15,0 0 5-15,0 0 4 16,0 0 9-16,-10 0 9 0,-11 0-2 15,-4 0-5-15,6 0-9 16,1-4 3-16,-1 1-4 16,0-2-4-1,4 1 1-15,6 1-1 0,6 2-3 16,-4 1 0-16,4-2-2 16,-6 2 0-16,3 0-1 15,-4 0 1-15,10 0-1 16,-3 0 0-16,3 0 0 15,0 0 0-15,0 0 0 16,0 0 0-16,0 0 0 16,0 0 0-16,0 0-5 0,0 0-12 15,0 0-31-15,0 0-16 16,0 0 9 0,0-3-20-16</inkml:trace>
          <inkml:trace contextRef="#ctx0" brushRef="#br0" timeOffset="-889.63">-112 2106 28 0,'0'0'67'0,"0"0"-37"16,0 0-7-16,0 0-9 0,0 0-3 15,0 0 1-15,0 0 2 16,0 0 6 0,0-3-4-16,0 3-1 0,0-1 2 15,0 1-8-15,0 0 9 16,0 0-8-16,0 0-7 15,0 0-3 1,0 0 0-16,0 0-1 0,0 0 0 16,0 0 0-16,0 0 1 15,0 0 0-15,0 0-2 16,0 0 2-16,0 0 0 16,0 0-1-16,-6 0 0 15,6 0-1-15,-3 0 2 0,3 0 0 16,0 0 0-1,0 1-3-15,0 2 1 0,0-1 1 16,0 2-2 0,0 1 3-16,0 1 3 15,0 2-2-15,0 1-1 16,0 3 0-16,-7 1 0 0,4 0 0 16,-3 0 0-16,6 1-1 15,0-1-6-15,0-2 1 16,0-1 1-16,0-2 1 15,0-3 0-15,0 2 0 16,0-6 4-16,0 1 0 16,0 1 0-16,0-1 0 15,0 0 0-15,0 0 0 16,0 0 0-16,0 0 0 16,0-2 0-16,0 2 1 15,0-2-1-15,0 0 1 16,0 0-1-16,0 0 0 15,0 0-2-15,0 0 2 0,0 3 0 16,0-3-1-16,0 4-2 16,0-2 3-16,0 2 0 15,0 0 3-15,0 1-3 16,0-3 0-16,0 2 0 16,0-4 1-16,0 0-1 15,0 2 0-15,0-2 1 16,0 0-2-16,0 2 1 15,0 0 0-15,0 2-1 16,0-4 1-16,6 5 0 16,4-4 1-16,-7 2-1 15,6-1 0-15,-3 0 0 0,4-2 0 16,-7 2 0-16,3 1 0 16,-3-3-1-16,3 0 1 15,-6 0 0-15,9 0 1 16,1 0-1-16,-1 0 0 15,0 0 0-15,1 0 0 16,-1 0 1-16,0 0-1 16,1-5 0-16,-1-5 1 15,0-3-1-15,7 0 2 16,-13 2-2-16,6 3 1 16,-3 2-1-16,-3 1 0 0,4 3 0 15,-7 1 1-15,0-2-1 16,0-1 0-16,0-1 0 15,0-3 0 1,0 2 0-16,0-2 1 0,0-1-1 16,0 0 0-16,0-1 1 15,0 1 2-15,0 1 0 16,0 4 1-16,0-1-2 16,0 4-1-16,0-4 1 15,0 1-1-15,0 0-1 16,0-2 1-16,-10-3-1 15,1 3 2-15,-7-3 4 0,7 0 16 16,0 6 6-16,-4-2-14 16,7 1-3-16,-3 4 0 15,0 0-7-15,9 0 0 16,0 0-1-16,-10 0-3 16,4 0 2-16,3 0-2 15,-6 0 0-15,3 0 0 16,-4 0 0-16,1 0 0 15,6 0 0-15,-6 0 0 16,9 0 0-16,-7 0 0 16,-2 0 0-16,9 0-2 15,-3 2 0-15,3 5 2 16,0-1-1-16,0 3-1 16,0-2 2-16,0 0-3 0,0 4 2 15,0-3-4-15,0 2-1 16,0 2-7-1,0-2-7-15,0 2-34 0,3-1-13 16</inkml:trace>
        </inkml:traceGroup>
        <inkml:traceGroup>
          <inkml:annotationXML>
            <emma:emma xmlns:emma="http://www.w3.org/2003/04/emma" version="1.0">
              <emma:interpretation id="{6E3A13F5-70F5-4B03-8AB1-8B16938B776D}" emma:medium="tactile" emma:mode="ink">
                <msink:context xmlns:msink="http://schemas.microsoft.com/ink/2010/main" type="inkWord" rotatedBoundingBox="38262,17320 38638,17305 38640,17345 38264,17360"/>
              </emma:interpretation>
              <emma:one-of disjunction-type="recognition" id="oneOf1">
                <emma:interpretation id="interp1" emma:lang="" emma:confidence="0">
                  <emma:literal>-</emma:literal>
                </emma:interpretation>
                <emma:interpretation id="interp2" emma:lang="" emma:confidence="0">
                  <emma:literal>#</emma:literal>
                </emma:interpretation>
                <emma:interpretation id="interp3" emma:lang="" emma:confidence="0">
                  <emma:literal>[</emma:literal>
                </emma:interpretation>
                <emma:interpretation id="interp4" emma:lang="" emma:confidence="0">
                  <emma:literal>=</emma:literal>
                </emma:interpretation>
                <emma:interpretation id="interp5" emma:lang="" emma:confidence="0">
                  <emma:literal>.</emma:literal>
                </emma:interpretation>
              </emma:one-of>
            </emma:emma>
          </inkml:annotationXML>
          <inkml:trace contextRef="#ctx0" brushRef="#br0" timeOffset="1594.5846">338 2089 29 0,'0'0'50'15,"0"0"-16"-15,0 0 6 16,0 0-14-16,0 0 3 0,0 0 5 16,-31-2 0-16,31 2-1 15,-10 0 2-15,4 0-11 16,6 0-5-16,-3 0-4 15,3 0-2-15,0 0-8 16,0 0-5-16,0 0 0 16,0 0-4-16,0 0 1 15,12 0 3-15,22 0 0 0,-3 0 0 16,10-6 0 0,-4-3 0-16,0 0 0 15,3 1 0-15,-5 0 1 16,-1 3-1-16,-13 1 0 0,-2 4-1 15,-3 0-2-15,-4 0-9 16,-6 3-18-16,-6 11-53 16</inkml:trace>
        </inkml:traceGroup>
      </inkml:traceGroup>
    </inkml:traceGroup>
  </inkml:traceGroup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6:35.102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DEAE9E53-81BA-4EEC-BAAE-697A26A23370}" emma:medium="tactile" emma:mode="ink">
          <msink:context xmlns:msink="http://schemas.microsoft.com/ink/2010/main" type="inkDrawing"/>
        </emma:interpretation>
      </emma:emma>
    </inkml:annotationXML>
    <inkml:trace contextRef="#ctx0" brushRef="#br0">9 20 37 0,'0'0'139'15,"0"0"-101"-15,0 0-4 16,0 0 11-16,0 0-13 15,0 0-18-15,0 0-2 16,0 1 5-16,-6-1 3 16,6 3-1-16,0-1-3 15,-3-2-5-15,3 0-5 16,0 0-3-16,0 0-3 0,0 0 0 16,0 0-1-16,0 0-1 15,12 0 2-15,13 0 0 16,9-6 0-1,-6-1 0-15,3 0 0 0,-6 3-1 16,9 4-2-16,-15-2-1 16,-7 2-4-16,4 0-2 15,-13 0-3-15,3 0 6 16,-6 0 1-16,0 0 6 16,0 0-3-16,0 0-4 15,0 0-11-15,0 0-23 16,0 9-24-16,0-5 10 15,0-4-49-15</inkml:trace>
  </inkml:traceGroup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6:36.546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D221DEDB-9A37-49A4-AA7F-0166103145E1}" emma:medium="tactile" emma:mode="ink">
          <msink:context xmlns:msink="http://schemas.microsoft.com/ink/2010/main" type="inkDrawing"/>
        </emma:interpretation>
      </emma:emma>
    </inkml:annotationXML>
    <inkml:trace contextRef="#ctx0" brushRef="#br0">28 59 48 0,'0'0'28'15,"0"0"-15"-15,0 0 17 16,0 0 5-16,0 0-13 15,0 0-1-15,9 0-4 0,-3 0-3 16,-2-6-5 0,5-1 1-16,-3-1-1 15,-3 1-2-15,3 1 3 16,4 2-4-16,-7 2-3 16,6-2-2-16,7 1 1 0,-7 1-1 15,0-2-1-15,10 2 0 16,-4 0 0-1,4 0 1-15,-7 2-1 0,4 0-1 16,-7 0 1-16,-6 0 0 16,6 0 0-16,-2 0 0 15,-4 12 1-15,-3 3 0 16,0 4 4-16,0-2-3 16,0 0 4-16,0 0-1 15,0-2-4-15,0-3 0 16,0 2 0-16,-3-7 1 0,-4 0-2 15,4-1 1 1,3-4 0-16,0 3-1 0,0-5 1 16,0 2-1-1,0-2 0-15,-6 0 1 0,6 0 1 16,0 0 1-16,0 0 1 16,0 0 0-16,0 0-1 15,0 0-2-15,0 0-1 16,0 0-1-16,0 0 1 15,0 0-1-15,0 0-1 16,0-2 1-16,0 0 1 16,0-1-1-16,16 3 0 15,-7 0 1-15,0 0-1 16,1 0 1-16,8 0 0 16,-2 9 1-16,-4 6-1 0,-3 1 1 15,-2 6-1-15,-7 1 1 16,0 3-1-16,0-3 0 15,0 0 1 1,-7-2-1-16,-11-3 2 0,-1-6-2 16,1-4 1-16,11-3 0 15,-2-3 7-15,-3-2 12 16,-4 0 29-16,-2 0-28 16,-10-5-9-16,0-7-6 0,3-3-2 15,3 2 0-15,-3 3-2 16,7 1-1-1,-1 3 0-15,10 1-1 0,0 4 0 16,-1 1 1-16,1-3-1 16,9 3 0-16,0 0-3 15,0 0 1-15,0 0-22 16,0 0-40-16,0 0-17 16,0 0-106-16</inkml:trace>
  </inkml:traceGroup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6:39.518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C0AA026B-9D64-4BDD-BF8B-6AAA20F59A52}" emma:medium="tactile" emma:mode="ink">
          <msink:context xmlns:msink="http://schemas.microsoft.com/ink/2010/main" type="inkDrawing"/>
        </emma:interpretation>
      </emma:emma>
    </inkml:annotationXML>
    <inkml:trace contextRef="#ctx0" brushRef="#br0">84 83 70 0,'0'0'78'0,"0"0"-34"16,0 0-3-16,0 0-17 16,0 0-7-16,0 0-2 0,-4 0 4 15,4 0-1 1,-6 0-2-16,6 0-3 0,0 0 0 16,0 0 0-16,0 0-3 15,0 0-5-15,0 0-4 16,-9 0-1-16,9 0 0 15,0-9 0-15,0 0-1 0,0-1 1 16,0 1-1 0,0 3 1-16,0 0 0 15,0-1-3-15,0 1 1 16,15 4 0-16,-5-2-1 0,-1-1 1 16,4 3-2-16,2-2 3 15,-6 0 0-15,1 4-1 16,-7 0-7-16,3 0 3 15,-3 0 3-15,3 4 2 16,-3 11 1-16,4 4 0 16,-7-1 0-16,3 0 0 15,-3-3 0-15,0 0 0 0,6-5 0 16,-6 0 0 0,0-3 0-16,3 0 0 15,-3 0 0-15,0-2 0 16,0 1 0-16,0 1 0 0,0-3 0 15,0-2 0-15,0 0 0 16,0-2 1-16,0 0-1 16,0 0 0-1,0 0 0-15,0 0 0 0,0 0-1 16,0 0-2-16,0 0 2 16,0 0 0-16,6 0 0 15,13 0-4-15,-10 0-2 16,7 0 5-16,-4 0-1 15,3 0 3-15,-5 0-1 16,2 0 1-16,-3 0-1 16,1 0 1-16,5 15 1 15,-5 2 0-15,-10 7-1 16,0-2 1-16,0 0-1 16,0-1 2-16,0-5-2 0,0-5 0 15,0 0 0-15,0-5 2 16,0 0-1-16,0 1 5 15,0-5 8 1,-19 0 5-16,0-2 9 0,-9 0-14 16,1 0-6-16,-8 0-1 15,1 0-2-15,6 0-4 16,1 0 0-16,5-2-1 16,-3-4 0-16,16-1 0 15,-1 3 0-15,-5 0 0 16,6-3 1-16,5 3-1 15,-5-2 0-15,0 1-1 16,9 1 0-16,0 1 1 0,0 0-5 16,0 1-7-16,0 2-78 15,0 0-26 1</inkml:trace>
  </inkml:traceGroup>
</inkml:ink>
</file>

<file path=xl/ink/ink17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4:13.084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4100C3DF-9272-4ED2-8A8A-EFB06C087ABB}" emma:medium="tactile" emma:mode="ink">
          <msink:context xmlns:msink="http://schemas.microsoft.com/ink/2010/main" type="inkDrawing" rotatedBoundingBox="11266,22273 12681,21728 12711,21807 11297,22351" semanticType="callout" shapeName="Other"/>
        </emma:interpretation>
      </emma:emma>
    </inkml:annotationXML>
    <inkml:trace contextRef="#ctx0" brushRef="#br0">117 893 6 0,'0'0'42'0,"0"0"-5"0,0 0-12 16,0 0-3-16,0 0-4 15,0 0-6-15,0 0-6 16,0 0-1-16,0 0-2 16,0 0 0-16,0 0-2 15,0-4-1-15,0-2 1 16,0-3-1-16,13 1 0 0,5-3 1 16,-2-2 2-1,2 0-2-15,10 3-1 16,-3-1 0-16,-6 1 0 0,2 1 0 15,4-1 0-15,3-3 0 16,6 1 0-16,3-8 1 16,-9 1-1-1,10 0 0-15,-1-2 1 0,0 0-1 16,-9 4 1-16,-3 0-1 16,9 7 0-16,-12 1 0 15,-4 3-1-15,-2 1 1 16,2 4 0-16,-8-2-2 15,-1 3 2-15,9-2 0 0,-8-2 1 16,15 0 0 0,-13-5-1-16,7 1 0 15,-1-1 0-15,-2 1 0 0,2 0 0 16,-8 1 1-16,8 2-1 16,-2 2-1-1,-4 0 1-15,4-1 0 0,-4 0 0 16,4 0 1-16,2 0-1 15,-9-1 0-15,10 1 0 16,0-5 0-16,-1 1 0 16,1-3 0-16,6-1 2 15,-4 1-2-15,-5 1 0 16,2 1 0-16,1 5 0 16,-10 2 0-16,10 0-2 15,-4 0 2-15,4-3 0 0,0 1-1 16,-1 2 2-16,1-2-2 15,-1-3 1-15,10-1 0 16,-3-2 0-16,-6 1 0 16,-10 3 0-16,4-1 0 15,-7 3 0-15,3 0 0 16,-9 1 0-16,9 3 0 16,1 0 0-16,-1-1 0 15,-9 1 0-15,9-3 0 16,1 1-1-16,-1 0 0 15,-3 2 2-15,-3-2-1 16,3 0 1-16,-6 2-1 0,3 0 0 16,-3-2 0-1,0 2 0-15,7 0 0 16,-7 0 0-16,0 0 0 16,3 0 0-16,3 0 0 0,-3 0 0 15,3 0 0-15,-6 0-2 16,3-2 2-1,-3-1 0-15,7 2 1 0,-4 1 0 16,-3 0 0-16,0-2-1 16,6 2 2-16,-6 0-2 15,0 0 2-15,0 0-1 16,0 0 2-16,0 0-3 16,0 0 0-16,0 2-2 15,0 4 0-15,0 0-3 16,0 1-32-16,0-6-59 0</inkml:trace>
  </inkml:traceGroup>
</inkml:ink>
</file>

<file path=xl/ink/ink18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4:18.077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AAFC8D80-6EA2-4DAC-A848-161E607A44C1}" emma:medium="tactile" emma:mode="ink">
          <msink:context xmlns:msink="http://schemas.microsoft.com/ink/2010/main" type="inkDrawing" rotatedBoundingBox="11935,23271 12806,22907 12817,22932 11946,23296" semanticType="callout" shapeName="Other"/>
        </emma:interpretation>
      </emma:emma>
    </inkml:annotationXML>
    <inkml:trace contextRef="#ctx0" brushRef="#br0">765 1835 24 0,'0'0'49'0,"0"0"-38"0,0 0-1 15,0 0 6-15,0 0-6 16,0 0-1-16,0 0 3 16,0 0 3-16,0 0 5 15,0 0-4-15,0 0-1 16,0 0 3-16,0 0-4 15,0 0-3-15,0 0-5 16,0 0-4-16,0 0 0 0,0 0-2 16,0 0 0-1,0 0-2-15,0 0 1 16,7 0 1-16,2-6 0 16,3 0 0-16,7-3 0 0,6-1 1 15,-7-4-1-15,10 2 0 16,-3-1 0-16,3 3 0 15,-6-1 0-15,2-2 0 16,-5 3 0-16,9-3 0 16,-3 0 2-16,3 3-2 15,0-3-2-15,-1-2 2 16,1 0 2-16,10 3-2 0,-4-5 0 16,-6 6 0-1,-10 1 0-15,1 3 0 16,-10 3 0-16,-3 4 0 0,4 0-2 15,-10-2 1-15,3 2 1 16,3-2 0-16,-3 0 0 16,6 2 0-1,-3-3 0-15,4-1 0 0,2-2 1 16,-2 0-1-16,5 1 0 16,-6 4 0-16,-9-2 0 15,10 1 0-15,-1 0 0 16,0 0-2-16,1-1 2 15,-4 2 0-15,-3 1-1 0,3 0-2 16,-6 0 3 0,0 0 0-16,0 0 2 15,0 0-2-15,0 0 0 0,0 0 1 16,0 0-1-16,3-2-1 16,3-1 1-1,4-1 0-15,-1 2-2 0,-6 0 2 16,-3 0 0-16,0 2 0 15,6 0-1-15,-6 0-1 16,0 0-2-16,3 0 4 16,4-2-1-16,-4-2 1 15,3 1 0-15,3-1 1 16,0 0-1-16,1 0 0 16,-1 1 0-16,-9 3-2 0,9-1 2 15,-9 1 0-15,0-3 1 16,0 1-2-16,0 2 1 15,10-2 0-15,-1 0 0 16,0 0 0 0,1-2 0-16,-1-1 0 0,-3 1 0 15,-6 4 0-15,0 0 0 16,0 0 0-16,0 0 0 16,0 0 0-16,0-4-12 15,3 2-34-15,6-4-29 16,-9 1-35-16</inkml:trace>
  </inkml:traceGroup>
</inkml:ink>
</file>

<file path=xl/ink/ink19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5:02.885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E6E69F4A-3BF0-4E68-8A62-CAF7BDECEA0C}" emma:medium="tactile" emma:mode="ink">
          <msink:context xmlns:msink="http://schemas.microsoft.com/ink/2010/main" type="inkDrawing" rotatedBoundingBox="11654,21195 11673,21198 11672,21205 11653,21202" shapeName="Other"/>
        </emma:interpretation>
      </emma:emma>
    </inkml:annotationXML>
    <inkml:trace contextRef="#ctx0" brushRef="#br0">489-254 32 0,'0'0'36'0,"0"0"-11"15,0 0-12-15,0 0-5 16,0 0-3-16,0 0 0 16,-15-7-5-16,15 7 1 15,0 0-1-15,0 0 0 0,0 0-1 16,0 0 0-16,0 0 0 15,0 0-2 1,0 0 0-16,0 0-1 0,0 0 2 16,0 0-3-16,0 0 5 15,0 0 0-15,0 0-2 16,0 0-4-16,0 0-25 16,9 0 6-16,-3 0 12 15,-2 0-14-15</inkml:trace>
  </inkml:traceGroup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31:37.220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517E5A51-3BD2-4E4F-AA95-D2204FDDE4B7}" emma:medium="tactile" emma:mode="ink">
          <msink:context xmlns:msink="http://schemas.microsoft.com/ink/2010/main" type="inkDrawing"/>
        </emma:interpretation>
      </emma:emma>
    </inkml:annotationXML>
    <inkml:trace contextRef="#ctx0" brushRef="#br0">1963 0 145 0,'0'0'61'0,"0"0"-50"0,0 0-3 16,0 0 6-16,0 0-11 16,0 0-1-16,-46 25-2 15,30-20 1-15,7-1-1 16,3-2 2-16,-4 0 0 16,1-2 13-16,0 2 20 15,-1 0-1-15,-2 2-15 16,-4 1-16-16,4 1-2 0,-13 5-1 15,-3-3-1-15,10 5 1 16,-10-1-2-16,0 0 1 16,0-2 0-16,-6 2 1 15,9-3 0-15,3 0 0 16,-6-1 0-16,1 0 0 16,2 1 0-16,0 1 0 15,-3 3 0-15,0 0 0 16,0 0-1-16,7-1-11 15,-4 1-7-15,9-5-1 16,-2 1 6-16,-1-3 10 16,-3 1 4-16,7-1 0 15,-4 0 0-15,1 1 1 16,-1-1-1-16,3 0 0 16,-2 0 0-16,5 1 0 15,-2-1 0-15,6-1 0 16,-4-1 0-16,-2 0 0 0,12-2 0 15,-13 2 0-15,-2 1 0 16,2-2 0-16,-3 2 1 16,-2 2-1-16,2-1 2 15,-6 3-2-15,-3 1 0 16,10 0 0-16,-7-1 0 16,13-3 0-16,-4 0 0 15,4-1 0-15,2-1 0 16,-5 0 0-16,-4 1 1 15,1-2 1-15,8 2 4 0,-8-1-2 16,-10 0 3 0,9 5 3-16,-9-1-7 15,4 1-2-15,-1 1-1 16,3-3 0-16,-3 4 0 16,7-4-1-16,-4 5 1 0,-3-6 0 15,7 0 0-15,2-2 1 16,-3 1-1-16,1 1 1 15,-4 0-1-15,4 1 1 16,-7-4 1-16,0 6-2 16,6-3 0-16,-2 3 0 15,2-3 0-15,0 3 0 16,1-5-2-16,-7 2 2 0,9 1 2 16,-2-3-2-16,5 0 0 15,-5 0 1 1,2 1 0-16,-2-1-1 0,-1 2 0 15,1 3 0-15,-7 0 0 16,3-2 0-16,-3 0 0 16,7 0 0-16,15-6 0 15,-4 2 1-15,7-3-1 16,0 0 0-16,0 0 0 16,0 0 0-16,0 0 1 15,0 0 3-15,0 0-2 16,0 0 2-16,0 0-3 15,0 0-1-15,0 0 0 16,0 0 0-16,0 0 0 16,0 0 1-16,0 0 0 0,0 0 3 15,0 0 5-15,0 0 1 16,0 0-9-16,0 0-1 16,0 0 0-16,0 0-2 15,0 0-52-15,0 0-9 16,0 0-88-16</inkml:trace>
  </inkml:traceGroup>
</inkml:ink>
</file>

<file path=xl/ink/ink20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5:02.435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4B52DD34-B12A-45BD-A0DD-214AAF895A6F}" emma:medium="tactile" emma:mode="ink">
          <msink:context xmlns:msink="http://schemas.microsoft.com/ink/2010/main" type="inkDrawing" rotatedBoundingBox="11762,21138 11862,21393 11782,21424 11682,21169" semanticType="callout" shapeName="Other">
            <msink:sourceLink direction="with" ref="{2C398C0D-0780-4030-8D30-16B5101C01AC}"/>
          </msink:context>
        </emma:interpretation>
      </emma:emma>
    </inkml:annotationXML>
    <inkml:trace contextRef="#ctx0" brushRef="#br0">592-296 41 0,'0'0'37'15,"0"0"-11"-15,0 0-6 16,0 0-6-16,0 0-9 16,0 0-4-16,0 0 0 15,-10-2-1-15,10 2 2 16,0-3 13-16,-9 3 3 16,9-2-12-16,0 0-4 15,-9 0 3-15,3-1 0 16,3 3 13-16,3 0-3 0,0 0-8 15,0 0-3-15,0 0-2 16,0 0-2 0,0 0 3-16,0 0-3 15,0 0 1-15,0 0 1 0,0 0 0 16,0 0 1-16,0 0-1 16,0 0 1-16,0 0-3 15,0 0 6-15,0 0-5 16,0 0 2-16,0 0-3 15,0 0 6-15,0 0-6 16,0 0 0-16,0 0 0 16,0 0-1-16,0 0-1 15,0 0 3-15,0 0-1 0,0 7 2 16,0 4 2 0,0 1-2-16,0-1-3 15,0 0 2-15,0-5 0 0,0-2-1 16,0-2 0-16,0 1 2 15,0 1-2-15,0-2 0 16,3 2 0-16,3-2 0 16,-3 2 0-16,3 2 0 15,3-1 0-15,-9 4 1 16,10-5-1-16,-10 2 0 16,0-2 0-16,0 1 0 15,9-4 0-15,-9 2 0 0,0-3 0 16,0 0 0-16,0 0 0 15,0 4 0-15,0 0 0 16,0 0 0 0,0 3 0-16,9-3-1 0,-9 3 1 15,0-1 0-15,0 0 0 16,0 1 0-16,0-5 0 16,0-1 1-16,0 2-2 15,0-1 2-15,10 0-1 16,-4 4 1-16,-6-1-2 15,3 1 1-15,-3-2 0 16,6 1-1-16,-6-1 1 16,3 2 0-16,3 0 1 15,-6-1-1-15,0-4 0 16,0 2 1-16,0-3-1 16,0 0 0-16,0 0 1 0,0 0-1 15,0 0 1-15,0 0-1 16,0 0 0-16,0 2 0 15,0 2 0-15,0-1 0 16,0 0 0-16,0 0 0 16,0-1-1-16,0 0 1 15,0 0-1-15,0-2 0 16,0 2 1-16,0-2 2 16,0 0-2-16,0 0 0 15,0 0-1-15,0 0-3 16,0 0-2-16,0 0 0 15,0 0-1-15,0 0-8 0,0-2-8 16,0-15 0 0,-15-2 11-16,-4-2-1 15,1 2-18-15,-1 2 21 0,13-4-5 16,-6 4 6-16,-4 4-3 16,13-2-10-16,-3 6 4 15,6 6-33-15</inkml:trace>
  </inkml:traceGroup>
</inkml:ink>
</file>

<file path=xl/ink/ink21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6:50.091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8AF272D1-1F31-4A3E-8DCC-3DA47BECC602}" emma:medium="tactile" emma:mode="ink">
          <msink:context xmlns:msink="http://schemas.microsoft.com/ink/2010/main" type="inkDrawing" rotatedBoundingBox="11309,22720 11871,23277 11837,23311 11275,22754" semanticType="callout" shapeName="Other"/>
        </emma:interpretation>
      </emma:emma>
    </inkml:annotationXML>
    <inkml:trace contextRef="#ctx0" brushRef="#br0">0 0 64 0,'0'0'103'16,"0"0"-58"-16,0 0-15 15,0 0-6-15,0 0-11 16,0 0 2-16,0 0 14 16,0 0-3-16,0 0-10 15,0 0 0-15,0 0-5 0,0 0 5 16,0 0-4-16,0 0-10 15,0 0-1-15,0 0-1 16,0 4 0-16,0 5 0 16,0-3 0-16,0 1 0 15,0-1-1-15,0 0 1 16,0 3 0-16,6-3-1 16,-3 3 1-16,6 1 0 15,7 4-1-15,2 4-3 16,7 1 2-16,-6 3-2 15,-1-4-2-15,1 1-1 16,-7-1 0-16,4-2 2 0,-7 1 2 16,10 0 0-16,-10-2 2 15,7-4 0 1,-4-1-4-16,4 1 3 0,2 2-3 16,1-1 0-16,-1 3 4 15,1 0-1-15,0 4 2 16,-1-2 0-16,1 0-1 15,-4-2 1-15,-2-5-3 16,-4 0-1-16,0 1-2 16,1-4 5-16,-4-1 1 15,-3-2 0-15,3-2 0 16,-6 5 0-16,9-1 0 0,-9 5 0 16,10 2 0-16,8-3 0 15,-2 1 0-15,-7-1 0 16,0 1-3-1,-5-5 1-15,2 1-7 0,-6-3 4 16,3-2-3-16,3 0-1 16,-3 0 2-16,-3-2 6 15,6 2-2-15,-3-2 2 16,-3 0 1-16,0 0 0 16,0 0 0-16,0 0 0 15,0 0 0-15,0 0-8 16,0 0-10-16,0 0-24 15,0 0-118-15</inkml:trace>
  </inkml:traceGroup>
</inkml:ink>
</file>

<file path=xl/ink/ink22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4:19.201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D3882963-6AE1-4375-9CB7-53639567730A}" emma:medium="tactile" emma:mode="ink">
          <msink:context xmlns:msink="http://schemas.microsoft.com/ink/2010/main" type="inkDrawing" rotatedBoundingBox="12533,23305 12796,23171 12807,23192 12544,23326" semanticType="callout" shapeName="Other"/>
        </emma:interpretation>
      </emma:emma>
    </inkml:annotationXML>
    <inkml:trace contextRef="#ctx0" brushRef="#br0">1354 1848 6 0,'0'0'32'0,"0"0"23"15,0 0-22-15,0 0-16 16,0 0-11-16,0 0-1 16,0 0-4-16,0 0-1 15,0 0 0-15,0 0 0 16,4 0 0-16,-4 0-1 15,6 0 1-15,3 0 1 0,0-3-1 16,1 0 1 0,-1-1-1-16,0-1 0 15,1-1 1-15,8-3-1 16,-2 1 2-16,2-1-2 0,4-3 0 16,-3 1 1-16,5-4-1 15,-5 5 0-15,-10-3 0 16,16 2 2-16,-16 3-2 15,1 3 8-15,-1 4-4 16,-9 1-3-16,0 0 2 16,0 0-3-16,0 0 0 15,0 0 0-15,0 4 0 16,0 4 0-16,0-4-4 16,0 0 0-16,0-4-6 15,0 3-7-15,0-3-2 16,0 0-8-16,0 0 5 0,0 0-53 15</inkml:trace>
  </inkml:traceGroup>
</inkml:ink>
</file>

<file path=xl/ink/ink23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6:43.467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7F708A4E-02EB-41EB-82CF-D23FE51DB42D}" emma:medium="tactile" emma:mode="ink">
          <msink:context xmlns:msink="http://schemas.microsoft.com/ink/2010/main" type="inkDrawing" rotatedBoundingBox="11014,23677 11182,23673 11183,23676 11015,23680" shapeName="Other"/>
        </emma:interpretation>
      </emma:emma>
    </inkml:annotationXML>
    <inkml:trace contextRef="#ctx0" brushRef="#br0">-162 2219 85 0,'0'0'65'16,"0"0"-35"-16,0 0-6 16,0 0-12-16,0 0-5 0,0 0 0 15,0 0 2-15,-3 0 1 16,3 0-2-16,0 0-3 15,0 0-3-15,0 0-2 16,0 0 2-16,0 0-2 16,0 0 1-16,0 0 0 15,0 0 0-15,9 0 3 16,4 0 2-16,2 0-4 16,4 0 3-16,0 0 9 15,-1 0-3-15,-2-3-5 16,-4 3-4-16,-3 0-2 0,7 0 0 15,-7 0 0 1,-6 0 0-16,4 0 0 16,-7 0 0-16,3 0 0 15,-3 0 1-15,0 0-1 0,0 0 1 16,0 0 1-16,0 0 1 16,0 0 1-16,0 0-1 15,0 0 2-15,0 0-5 16,0 0 0-16,0 0-23 15,0 0-163-15</inkml:trace>
  </inkml:traceGroup>
</inkml:ink>
</file>

<file path=xl/ink/ink24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6:44.352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B3CB3156-DA7A-4E22-B9CF-EE1CC8EA471A}" emma:medium="tactile" emma:mode="ink">
          <msink:context xmlns:msink="http://schemas.microsoft.com/ink/2010/main" type="inkDrawing" rotatedBoundingBox="11461,23519 11491,23982 11439,23985 11410,23522" shapeName="Other"/>
        </emma:interpretation>
      </emma:emma>
    </inkml:annotationXML>
    <inkml:trace contextRef="#ctx0" brushRef="#br0">282 2214 9 0,'0'0'72'0,"0"0"-22"16,0 0-17 0,0 0-9-16,0 0-13 15,0 0-3-15,-28-15-2 16,22 13-5-16,2-3 1 0,4 4-2 16,-6-4 0-16,6 4 0 15,0-4 0-15,0-1 0 16,0 2 0-16,0-3 0 15,0 1 0-15,0 1 0 16,0-1 0-16,0 0 0 16,0-1 0-16,0 1 0 15,0-3-2-15,0 1 2 16,0 0-2-16,6-3-3 16,4 1 4-16,2 1 0 15,-6 3 1-15,-3 2 0 16,4 2 1-16,-7 2 0 0,0 0 3 15,0 0-2-15,0 0-2 16,0 0-1 0,0 0-4-16,0 0 3 15,0 0 0-15,0 8-1 0,0-2 3 16,0 3 0-16,0-3 3 16,0 1-3-16,0 3 0 15,0 2 0-15,0 8-3 16,0 5 3-16,3 7 0 15,-3 2 3-15,0 6-2 16,0 0-1-16,0 2-5 16,0-1-35-16,0-8 3 0,0-3-11 15,0-8 18-15,0-7 23 16,0-3 6 0,0-4 1-16,0-1 0 0,0-3 0 15,0-2-5-15,0-2-6 16,0 0-2-16,0 0 6 15</inkml:trace>
  </inkml:traceGroup>
</inkml:ink>
</file>

<file path=xl/ink/ink25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6:45.934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85179546-0326-4D0E-BC1D-7DE25D06FDB0}" emma:medium="tactile" emma:mode="ink">
          <msink:context xmlns:msink="http://schemas.microsoft.com/ink/2010/main" type="inkDrawing" rotatedBoundingBox="13013,23539 13063,24055 12986,24062 12936,23547" semanticType="callout" shapeName="Other"/>
        </emma:interpretation>
      </emma:emma>
    </inkml:annotationXML>
    <inkml:trace contextRef="#ctx0" brushRef="#br0">1782 2349 86 0,'0'0'115'16,"0"0"-72"-16,0 0-11 16,0 0 24-16,0 0-10 15,0 0-9-15,0 0-20 16,0 0 3-16,0 0-10 15,0 0-2-15,0 0 2 0,0 0-9 16,0 0-1 0,0-8-1-16,0-5 1 15,0 0-1-15,3-1 0 16,7-3-1-16,-4-2 0 0,-3 0 1 16,3-2 1-16,-3 0 0 15,-3 3 0-15,7-1 0 16,-7 4 0-16,0 5 1 15,0-1-2-15,0 1 2 16,0-1-2-16,0 1 2 16,0-1-2-16,0 7 0 15,9 0-1-15,-9 4 1 16,0 0 0-16,0 0-2 16,0 0 0-16,0 0 3 15,0 0-1-15,0 0-1 0,0 0-2 16,0 0-5-16,0 0-2 15,0 0 5-15,0 0 1 16,0 0-2 0,0 2 4-16,0 2 2 0,0 2 1 15,0 3-4-15,0 1 4 16,0 5 0-16,0 4-1 16,0 7 1-16,0 6 0 15,0 5 0-15,9 3-1 16,1 3 1-16,-10 2-6 15,9-1-12-15,-9 1 0 16,0-5-4-16,0-9-9 16,9-3-5-16,-9-9 28 0,0-8 6 15,0-3 0 1,6-6 4-16,-6-2-2 0,3 0 0 16,-3 0 0-16,0 0 0 15,0 0 9-15,0 0 11 16,0 0-15-16,0-4-5 15,0-2-17-15,7 0-65 16</inkml:trace>
  </inkml:traceGroup>
</inkml:ink>
</file>

<file path=xl/ink/ink26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6:52.879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1291F9BC-5EAF-464B-A72B-A75D89741F96}" emma:medium="tactile" emma:mode="ink">
          <msink:context xmlns:msink="http://schemas.microsoft.com/ink/2010/main" type="inkDrawing" rotatedBoundingBox="11408,22142 12804,23102 12769,23153 11373,22193" semanticType="callout" shapeName="Other"/>
        </emma:interpretation>
      </emma:emma>
    </inkml:annotationXML>
    <inkml:trace contextRef="#ctx0" brushRef="#br0">19 0 34 0,'0'0'33'0,"0"0"-31"16,0 0-1-16,0 0 3 15,0 0 15-15,0 0 31 16,-6 0-23-16,6 0-16 16,-3 0 2-16,-4 0-1 15,7 0 17-15,-3 0 15 16,3 0-2-16,0 0-29 0,0 0-8 16,0 0-5-16,0 0 0 15,0 0-3 1,0 0 0-16,0 0 2 15,0 0-1-15,0 0-1 16,0 0-4-16,0 0 0 0,0 0 1 16,3 0 6-1,13 0 0-15,2 9 0 16,4 4 0-16,3-1-1 16,-6 1 1-16,-1-1-1 0,10 2 0 15,-9-2-2-15,5 1 2 16,-2 2 1-16,-6-3 0 15,12 1 0-15,-4 0 0 16,-5-1-1-16,3 1 1 16,-4 2 1-16,1 2-1 15,-4-2 0-15,4-2 0 16,0-3 0-16,-4 1 0 16,-6-5 0-16,1 2 0 15,2 1 0-15,7 2 0 16,-4-1 0-16,4 0 1 15,-10 4-1-15,10 0 0 0,6 3 3 16,-7 4-3-16,1-2 0 16,-1-1 1-16,-8-4 0 15,-1-3-1-15,0-3 0 16,-9 0 0-16,10-3 0 16,-1 1 0-16,-9-4 0 15,9 3 1-15,-9-2-1 16,16 8 0-16,-4 2 0 15,7 2 0-15,-1 4 2 16,7-3-2-16,-6 2 0 0,9-6 0 16,-13-1 0-16,-6-3-1 15,4-2 1 1,5 3 1-16,-8 0-1 0,8-3 0 16,-8 0 0-16,5-2 0 15,-6 3 0-15,1-1 0 16,8 7 0-16,1 0 2 15,0 0-2-15,-1-3 0 16,-2-2 0-16,-4-1 0 16,-6-3 0-16,-3-2 1 15,4 0-2-15,-7-2 1 16,0 0 0-16,0 0 0 16,0 3 0-16,9 1 0 0,9 2 0 15,-8 3 0-15,8-1 1 16,-2-4-1-16,-4 2 0 15,4-2-1 1,-7 1 1-16,-6-1 0 0,3 1 0 16,-6-4 1-16,0-1-1 15,4 3 0-15,2-1 0 16,3 2-1-16,0 5 2 16,10 3-1-16,6-2 0 15,-13 3 0-15,7-4 0 16,-4-1 0-16,-5-5 0 15,-1 1-1-15,-9-2 1 16,0-2 0-16,0 0 2 16,0 0-2-16,3 2-1 15,6 4 1-15,7 5 1 16,2 4-1-16,-8-2 1 16,14-1-1-16,-14-3 0 0,-1-7 0 15,-6-2 0-15,-3 0 0 16,0 2 0-16,0-2 0 15,0 0 3-15,0 0 0 16,0 0-3-16,0 0-1 16,0 0 1-16,0 0-84 15</inkml:trace>
  </inkml:traceGroup>
</inkml:ink>
</file>

<file path=xl/ink/ink27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6:54.117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6DA53A00-1987-4FAF-BCCA-746192C5B63F}" emma:medium="tactile" emma:mode="ink">
          <msink:context xmlns:msink="http://schemas.microsoft.com/ink/2010/main" type="inkDrawing" rotatedBoundingBox="11590,21536 12868,22297 12836,22350 11558,21590" semanticType="callout" shapeName="Other">
            <msink:sourceLink direction="with" ref="{2C398C0D-0780-4030-8D30-16B5101C01AC}"/>
          </msink:context>
        </emma:interpretation>
      </emma:emma>
    </inkml:annotationXML>
    <inkml:trace contextRef="#ctx0" brushRef="#br0">28 8 22 0,'0'0'37'16,"0"0"8"-1,0 0 6-15,0 0-6 0,0 0-12 16,0 0-17-16,-28-8 15 16,28 8-5-16,0 0-12 15,0 0-3-15,0 0-11 16,0 0-4-16,0 0-2 15,0 0-8-15,0 0 13 16,0 0 1-16,0 0 1 16,0 0 0-16,12 4 0 15,7 5 4-15,6-1-1 16,3 7-1-16,6 2-3 0,3 4 4 16,0 2-2-16,10 2-1 15,-10 3-1-15,6-2 4 16,-6-3-4-16,7-4 0 15,-7-2 1-15,-9 0-1 16,9 0 1-16,0 0-1 16,1 0 0-16,5 4 0 15,10-4 2-15,-7 6-2 16,1 2 2-16,-1 5-1 16,-2 4 0-16,-7-3-1 15,0-1 0-15,-9-5-1 16,0-5-2-16,-3-3-9 0,-7-5-6 15,1-1 4-15,6-3 1 16,-7 1 10 0,1 2 2-16,0-1 1 0,-1 3 0 15,1 2 0-15,-1 1 0 16,1-1 2-16,-4 2-2 16,-5-6-1-16,-1-3 1 15,-6 1-2-15,3-5-2 16,-3 0-3-16,7-2 4 15,-4-2-3-15,3 0 0 16,-6 0 1-16,4 0-1 16,-7 0 2-16,0 0 3 15,0 0 1-15,0 0 0 0,0 0 0 16,0 0-1 0,0 0-2-16,0 0-45 0,0 0-112 15</inkml:trace>
  </inkml:traceGroup>
</inkml:ink>
</file>

<file path=xl/ink/ink28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6:55.117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B0D45D16-F84D-43B0-9498-3DAB179EBAD0}" emma:medium="tactile" emma:mode="ink">
          <msink:context xmlns:msink="http://schemas.microsoft.com/ink/2010/main" type="inkDrawing" rotatedBoundingBox="11817,21070 12764,21522 12743,21566 11796,21114" semanticType="callout" shapeName="Other"/>
        </emma:interpretation>
      </emma:emma>
    </inkml:annotationXML>
    <inkml:trace contextRef="#ctx0" brushRef="#br0">0 0 17 0,'0'0'103'16,"0"0"-55"-16,0 0-24 16,0 0 1-16,0 0 1 0,0 0-5 15,6 0-2-15,-6 4-10 16,9 2 4-16,4 3-3 16,5-1 3-16,1 0-3 15,-1-2-8-15,-2 3 1 16,12 0-3-16,-10-3 1 15,7 3-1-15,3-3 0 16,0 3 0-16,0 1 1 0,15 5 0 16,-5 4 2-16,-1 0-3 15,9 4 2-15,-2 3-2 16,2-1 1 0,1 1 0-16,-4-4-1 0,-6 0 0 15,-9-5 2-15,9-4-4 16,-3 2 5-16,-12-3-3 15,3-2 1-15,-6 2-1 16,-1 0 1-16,10-2 1 16,-9 1-2-16,-1 2 0 15,-2-4 3-15,-4-2-3 16,-6 0 0-16,4-5-3 16,-1 1 3-16,-9-2-5 0,0 1 0 15,0-2 4-15,0 3-2 16,0-3 2-1,0 0 1-15,9 0-1 16,-9 0 1-16,0 0-1 0,0 0 1 16,0 0 0-16,0 0-3 15,0 0-11-15,0 0-3 16,0 0 0-16,0 0-7 16,0-11 8-16,0-10-7 15,-18-5-157-15</inkml:trace>
  </inkml:traceGroup>
</inkml:ink>
</file>

<file path=xl/ink/ink29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7:07.436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 contextRef="#ctx0" brushRef="#br0">38 0 36 0,'0'0'40'0,"0"0"1"16,0 0-11-16,0 0-3 15,0 0-9-15,0 0-4 16,0 0-4-16,0 11-7 0,0-9-2 16,0 0-1-16,0-2 3 15,0 0-2 1,0 0 0-16,0 0 0 15,-10 0 3-15,1 0-2 0,0 0 3 16,2 0-3-16,4 0-2 16,3 0 2-16,0 0-2 15,0 0 0 1,0 0-2-16,0 0 1 0,0 0-2 16,0 0-3-16,0 0 2 15,0 0 2-15,0 0 2 16,0 0 0-16,0 0 0 15,0 0 1-15,0 0-1 16,0 0 0-16,0 0-1 16,0 0 1-16,0 4 0 15,0 2 0-15,0-1 0 16,10-1 0-16,-1 2 0 0,3 0 1 16,4 3-1-16,-7 0 0 15,10-3 0 1,6 7 0-16,-4-3 0 0,4 3 1 15,3 1 0-15,-9 0-1 16,8-2 0-16,-8-1 0 16,0 1 0-16,-1-1 0 15,-2-3 0-15,-4 1 0 16,-2-3 0-16,-4 0 0 16,-3-3 0-16,-3-1 0 15,6 0 0-15,-6-2 0 16,0 2 0-16,0-2 0 0,0 0 2 15,0 0-2 1,0 0 0-16,0 0 0 16,0 0 0-16,0 0 0 15,0 0 0-15,0 0 0 0,0 0-3 16,0 0-11-16,0-4-10 16,0-2 0-16,-6 1-57 15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37:57.233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D04AD727-FA81-492A-B0AB-359629A569D9}" emma:medium="tactile" emma:mode="ink">
          <msink:context xmlns:msink="http://schemas.microsoft.com/ink/2010/main" type="writingRegion" rotatedBoundingBox="38179,15231 39098,16852 38177,17374 37258,15753"/>
        </emma:interpretation>
      </emma:emma>
    </inkml:annotationXML>
    <inkml:traceGroup>
      <inkml:annotationXML>
        <emma:emma xmlns:emma="http://www.w3.org/2003/04/emma" version="1.0">
          <emma:interpretation id="{FD20E276-8921-4145-8795-987C15AFC75A}" emma:medium="tactile" emma:mode="ink">
            <msink:context xmlns:msink="http://schemas.microsoft.com/ink/2010/main" type="paragraph" rotatedBoundingBox="38179,15231 39098,16852 38177,17374 37258,15753" alignmentLevel="1"/>
          </emma:interpretation>
        </emma:emma>
      </inkml:annotationXML>
      <inkml:traceGroup>
        <inkml:annotationXML>
          <emma:emma xmlns:emma="http://www.w3.org/2003/04/emma" version="1.0">
            <emma:interpretation id="{86CADDE0-C938-416A-9DD6-CBBA9856F33B}" emma:medium="tactile" emma:mode="ink">
              <msink:context xmlns:msink="http://schemas.microsoft.com/ink/2010/main" type="line" rotatedBoundingBox="38179,15231 39098,16852 38177,17374 37258,15753"/>
            </emma:interpretation>
          </emma:emma>
        </inkml:annotationXML>
        <inkml:traceGroup>
          <inkml:annotationXML>
            <emma:emma xmlns:emma="http://www.w3.org/2003/04/emma" version="1.0">
              <emma:interpretation id="{41A6F4EA-B89C-4924-8E76-500B8E572BA6}" emma:medium="tactile" emma:mode="ink">
                <msink:context xmlns:msink="http://schemas.microsoft.com/ink/2010/main" type="inkWord" rotatedBoundingBox="37690,15508 37698,15521 37688,15526 37680,15513"/>
              </emma:interpretation>
              <emma:one-of disjunction-type="recognition" id="oneOf0">
                <emma:interpretation id="interp0" emma:lang="" emma:confidence="1">
                  <emma:literal/>
                </emma:interpretation>
              </emma:one-of>
            </emma:emma>
          </inkml:annotationXML>
          <inkml:trace contextRef="#ctx0" brushRef="#br0">-592-197 41 0,'0'0'34'16,"0"0"-5"-16,0 0 2 0,0 0-7 15,0 0-13-15,0 0-2 16,0 0 1-16,0 0 4 15,0 0-4-15,0 0-5 16,0 0-1-16,0 0-3 16,0 0 0-16,0 0-1 15,0 0 0-15,0 0 1 16,0 0-1-16,0 0 1 16,0 0-1-16,0 0 0 0,0 0 0 15,0 0 0 1,0 0 0-16,0 0 2 15,0 0-1-15,0 0 1 0,0 0 0 16,0 0 0-16,0 0-2 16,0 0 0-16,0 0 0 15,0 0 0-15,0 0 0 16,0 0 0-16,0 0 0 16,0 0 1-16,0 0-1 15,0 0 0-15,0 0 0 16,0 0 0-16,0 0 0 15,6 0 0-15,-6 0 0 0,0 0 0 16,3 0 0 0,-3 0 0-16,0 0 0 15,0 0 1-15,0 0-1 0,0 0 1 16,0 0 2-16,0 0-3 16,0 0 3-16,0 0 1 15,0 0-1-15,0 0 2 16,0 0-1-16,0 0-4 15,0 0-2-15,0 0-111 16</inkml:trace>
        </inkml:traceGroup>
        <inkml:traceGroup>
          <inkml:annotationXML>
            <emma:emma xmlns:emma="http://www.w3.org/2003/04/emma" version="1.0">
              <emma:interpretation id="{3A297BAA-3545-40C8-9CF3-596A3C7F0851}" emma:medium="tactile" emma:mode="ink">
                <msink:context xmlns:msink="http://schemas.microsoft.com/ink/2010/main" type="inkWord" rotatedBoundingBox="37786,15669 37802,15696 37755,15722 37739,15695"/>
              </emma:interpretation>
              <emma:one-of disjunction-type="recognition" id="oneOf1">
                <emma:interpretation id="interp1" emma:lang="" emma:confidence="0">
                  <emma:literal>/</emma:literal>
                </emma:interpretation>
                <emma:interpretation id="interp2" emma:lang="" emma:confidence="0">
                  <emma:literal>I</emma:literal>
                </emma:interpretation>
                <emma:interpretation id="interp3" emma:lang="" emma:confidence="0">
                  <emma:literal>l</emma:literal>
                </emma:interpretation>
                <emma:interpretation id="interp4" emma:lang="" emma:confidence="0">
                  <emma:literal>.</emma:literal>
                </emma:interpretation>
                <emma:interpretation id="interp5" emma:lang="" emma:confidence="0">
                  <emma:literal>'</emma:literal>
                </emma:interpretation>
              </emma:one-of>
            </emma:emma>
          </inkml:annotationXML>
          <inkml:trace contextRef="#ctx0" brushRef="#br0" timeOffset="9881.4335">-536-13 29 0,'0'0'19'15,"0"0"0"-15,0 0 12 16,0 0-13-16,0 0-10 16,0 0-4-16,0 0-2 15,0 0-1-15,0 0 0 16,0 0-1-16,0 0 0 16,0 0 2-16,0 0-2 15,0 0 1-15,0 0 5 0,0 0 3 16,0 0 2-16,0 0 1 15,0 0-3-15,0 0-6 16,0 0-2-16,0 0-1 16,0 0 0-16,0 0 0 15,0 0 1-15,0 0-2 16,0 0 2-16,0 0-1 16,0 0 1-16,0 0-1 0,0 0 0 15,0 0 3 1,0 0 3-16,0 0 5 15,0 0-3-15,0 0-1 0,0 0-5 16,0 0-1 0,0 0-1-16,0 0 0 0,0 0 2 15,0 0-2-15,0 0 0 16,0 0 0-16,0 0 0 16,0 0 0-16,0 0 0 15,0 0 0-15,0 0 0 16,0 0-2-16,0 0 2 15,0 0 0-15,0 0-1 16,6 0 1-16,3 0 1 0,-5 0-1 16,2 0 0-1,-3 0 0-15,-3 0 2 0,0 0-2 16,0 0 0-16,0 0 1 16,0 0-1-16,0 0 3 15,0 0 6-15,0 0-3 16,0 0-3-16,0 0-2 15,0 0-1-15,0 0 1 16,0 0-1-16,0 0 0 16,0 0 2-16,0 0-1 15,0 0 2-15,0 0 1 16,0 0 1-16,0 0 3 16,0 0 5-16,0 0-2 15,0 0-6-15,0 0-4 16,0 0-1-16,6 0 0 15,3 0-11-15,1 0-19 0,-1 0-117 16</inkml:trace>
        </inkml:traceGroup>
        <inkml:traceGroup>
          <inkml:annotationXML>
            <emma:emma xmlns:emma="http://www.w3.org/2003/04/emma" version="1.0">
              <emma:interpretation id="{28FAC6A4-EB14-4F8E-9F46-2DCB61FE11C5}" emma:medium="tactile" emma:mode="ink">
                <msink:context xmlns:msink="http://schemas.microsoft.com/ink/2010/main" type="inkWord" rotatedBoundingBox="38365,15560 39098,16852 38177,17374 37445,16082"/>
              </emma:interpretation>
              <emma:one-of disjunction-type="recognition" id="oneOf2">
                <emma:interpretation id="interp6" emma:lang="" emma:confidence="1">
                  <emma:literal/>
                </emma:interpretation>
              </emma:one-of>
            </emma:emma>
          </inkml:annotationXML>
          <inkml:trace contextRef="#ctx0" brushRef="#br0" timeOffset="-31768.316">-127 74 16 0,'0'0'18'0,"0"0"8"0,0 0 13 16,0 0-31-1,0 0-8-15,0 0 0 0,0 0 2 16,0 0-1-16,-3 15 0 16,3-15 7-16,0 0 17 15,-6 0 11-15,3 0 1 16,-3 0-15-16,3 0-7 15,3 0-6-15,0 0-2 16,-7 0-2-16,7 0 0 0,-3 0-2 16,-3 0 2-1,6 0 5-15,0 0-4 16,-3 0-2-16,-3 0 2 16,3 0 0-16,-4 0-3 0,7 0 5 15,-3 0-5 1,3 0 0-16,0 0-1 0,0 0-2 15,0 0 0-15,0 0-1 16,0 2 0-16,0-2-4 16,0 0 1-16,0 2 4 15,0-2 0-15,0 0 0 16,0 0 0-16,0 0 0 0,0 0 0 16,0 0 0-1,0 0 0-15,0 0-1 16,0 0-5-16,0 0-9 15,0 0 5-15,0 0 1 0,0 0 7 16,0 0-2-16,0-4 2 16,0-2-13-16,0-5 1 15,0 2-5-15,3-1-7 16,4-3 8-16,-4 1-38 16,6 1 26-16,-9 2 9 15,0 3-4-15,6-1 11 16,-6 4 14-16</inkml:trace>
          <inkml:trace contextRef="#ctx0" brushRef="#br0" timeOffset="-46533.4418">0 0 6 0,'0'0'35'0,"0"0"-15"16,0 0 6-16,0 0-22 16,0 0-3-16,0 0-1 15,0 0-1-15,0 0-29 0</inkml:trace>
          <inkml:trace contextRef="#ctx0" brushRef="#br0" timeOffset="-28783.2934">-139 59 5 0,'0'0'18'16,"0"0"-16"-16,0 0-1 16,0 0-1-16,0 0 2 15,0 0-2-15,0 28 0 16,0-26 0-16,3 5 1 0,-3-4-1 16,0 1 0-1,0 1 0-15,0-3 1 16,0-2-1-16,0 0 0 15,0 0 0-15,0 0 0 0,0 0 0 16,0 2 0-16,6 0 0 16,-6 1 0-16,3 1 0 15,-3 0-7-15,0-2 3 16,0 2 4-16,0 1 0 16,6-1 0-16,-6 0 0 15,0 0 1-15,0-1-1 16,0-2 0-16,4 2 0 15,-4 0 0-15,6 4 0 16,-6-2 4-16,3-2-3 16,-3 0 0-16,0 1-1 15,0-2 0-15,0 1 2 0,6 0-2 16,-6 1 0-16,3-1 0 16,-3 3 0-1,0-2 0-15,0 3 1 0,0-3-1 16,0-2 0-16,6 0 1 15,-6 0 3-15,0 2 3 16,0-2 11-16,0-2-2 16,0 3-6-16,0 1-7 15,0-4-2-15,0 2-1 16,0-2 0-16,0 0 2 16,0 0-4-16,0 0 2 0,0 2 0 15,0-2 2 1,0 2-1-16,0 0-1 15,0 1 0-15,0-2 0 16,0 2 1-16,0-1-1 0,0 0 0 16,0 0 0-16,0 0 0 15,0-2 0-15,0 0-1 16,0 0 1-16,0 0-1 16,0 0 1-16,0 0 1 15,0 0-1-15,0 2 1 16,0 0 3-16,0 1-1 15,0 1 3-15,0 2-2 16,0-1-3-16,0 1 0 16,0-2-1-16,0 0 0 15,0-2 1-15,0 3-1 16,0-4 0-16,0 4 0 0,0-3 0 16,0-2 0-16,0 5 1 15,0-4-1 1,0 4 0-16,0-1 2 0,0 0-2 15,0-2 1-15,0 3 2 16,0-1-1-16,0 0-1 16,0 0-1-16,0 0 0 15,0 3 1-15,0 8-1 16,0 0 0-16,0-3 50 0,0 1-43 16,0-9-6-1,0 2-1-15,0 1 2 0,0-3-2 16,0 0-2-1,0-2 2-15,0-2 2 0,0 0-2 16,0 3 0-16,0-3 0 16,0 1 1-16,0 1-1 15,0 1 0-15,0 1 0 16,0 1 0-16,0 1 0 16,0 2 0-16,0 3 0 15,3-3 3-15,4 0 2 16,-7-3-4-16,9-4-1 15,-9-1 0-15,0 3 0 16,0-1 1-16,0 0 3 16,0 0 0-16,9 1-2 15,-9-1-1-15,0-1-1 0,6 4 0 16,-6-1 0-16,4 0 0 16,2-2 0-1,-3 2 0-15,-3-1 0 0,6-3 0 16,-6 2 0-16,3-2 0 15,-3 2 0-15,0 2 0 16,0 0 0-16,0 1 1 16,0-1-1-16,0 2 1 15,0-3-1-15,6 1 0 16,-6-2-1-16,3 0 2 16,4 0-1-16,-7 0 0 15,3 1 0-15,-3 1-1 16,0 6 2-16,6 3-1 15,-6 0 0-15,3-1 3 16,3-5-3-16,-3-1 0 16,-3 0 0-16,7-2 0 0,-7 1 0 15,3-1 0 1,3-2 0-16,-6 1 0 0,3-2 0 16,-3 1 0-16,0-2 1 15,6 3-1-15,-6-3-1 16,0 1 1-16,0 4 0 15,0-1 1-15,0 0-1 16,0 3 0-16,0-5 0 16,0 2 0-16,0 0 0 15,0 0 0-15,0 1 0 16,0-4 0-16,0 4 0 0,3-1 0 16,-3 1 0-16,0 5 0 15,0 3 0 1,0-2 1-16,0 1 2 15,0-5-2-15,0-1-1 16,0-2 1-16,0 1-1 0,0-1 0 16,0-2 0-16,0 2 1 15,0-2-1-15,0 2 0 16,0 2 0-16,0 1 0 16,0 5 0-16,0 2-1 15,0-4 1-15,0-1 1 16,0-3-1-16,0-2 0 15,0 1 0-15,0-2 1 0,-3 0-1 16,3-3 0 0,0 0 2-16,0 0-2 15,0 1-2-15,0 2 2 0,0-1-1 16,0 2 2-16,0-2-1 16,0 2 0-16,0 1 0 15,0-1 0-15,0 2 0 16,0 1 0-16,0 5 0 15,0-1 0-15,0-1 2 16,0-3-2-16,0-3-2 16,0 0 2-16,0 0 0 15,0 1 0-15,0 1 0 16,0-2 0-16,0 1 0 0,0-3-1 16,0 0 1-1,0-2 0-15,0 4 1 0,0-2-1 16,0 2 0-16,0 2 0 15,0-3 0-15,0 3 0 16,0-1 0-16,0 1 0 16,0 4 0-16,0 3 2 15,0-2-2-15,0-3 0 16,0-6-2-16,0 1 2 16,0-3-1-16,0 1 1 15,0-1 0-15,0 2 1 16,0-2 1-16,0 5-2 15,0-3-2-15,0 3 2 16,0-2 2-16,0 0-2 16,0-2 0-16,0 2 0 0,0 1-2 15,0-2 2-15,0 2 0 16,0 1 2 0,0-1-2-16,0 2 0 0,0-1 0 15,0-1 0-15,0-2 0 16,0 0 0-16,0-2 0 15,0 2 0-15,0 0-2 16,0 0 2-16,0 0 0 16,0 3 0-16,3-4-1 15,3-1-1-15,-6 3-2 16,0-3-2-16,4 0-1 16,-4 0 1-16,0 0 5 0,0 2 1 15,0 0 0 1,0 3 0-16,0-2 1 15,0 0-1-15,0 1 0 16,0-2 0-16,0 2-1 0,0-4 1 16,0 2 0-16,0-2 1 15,0 0-1-15,0 0-1 16,0 0 1-16,0 0 0 16,0 3-1-16,6 1 1 15,-3 2 0-15,3 5 0 16,-6 2 0-16,3 1 0 15,3-1 0-15,4-3 0 0,-4-1 0 16,-3 0 0 0,3-5 0-16,-3-2 0 15,-3-1-1-15,6-1-1 0,-6 0-6 16,0 0-10-16,0 0-13 16,0 0-3-16,0 0 29 15,4-6 5-15,-4-2-6 16</inkml:trace>
          <inkml:trace contextRef="#ctx0" brushRef="#br0" timeOffset="-21806.6374">-393 425 12 0,'0'0'29'0,"0"0"-4"16,0 0-10-1,0 0-15-15,0 0 1 16,0 0-1-16,0 0 2 0,0 0 0 16,0 0 1-16,0 0 19 15,0 0 2-15,0 0-6 16,0 0-4-16,0 0-3 16,0 0-7-16,0 0-2 15,0 0 2-15,0-6 1 16,3-3 0-16,12 2 0 15,-6-2-4-15,1 0 1 16,5 3-1-16,-5-3 0 16,-1 1-1-16,-6 0 0 15,6-1 3-15,1-1 3 16,-4 1-3-16,6-2 0 16,-3 3-2-16,7-3 1 0,-7 2 1 15,4 2-1 1,2-2-1-16,1 0-1 0,-4 3 0 15,4 0 1 1,-7-1-1-16,0 1 0 0,1 0 0 16,-1 0 0-16,0 1 0 15,-6-2 2-15,-3 1-2 16,6 2 0-16,4-2 1 0,2 1-1 16,-3 1-1-1,-2 2-1-15,2 2 2 16,0-1 0-16,-3 1 0 15,-2 0-1-15,2 0 1 0,-3-3 0 16,6-1 0-16,0 2 1 16,-2-4-1-16,2 1 2 15,-6 1-2 1,3 0 1-16,-6 4-1 0,0 0 0 16,3 0 0-16,-3 0-1 15,0 0 1-15,7 0 0 16,-7 0-3-16,0 0 3 15,3 0 0-15,-3 0 0 16,6 0 0-16,-6-2 0 16,0 2 0-16,3 0 0 15,-3 0 0-15,0 0 0 16,0 0 0-16,0 0 1 16,6 0 1-16,-6 0-2 15,0 0 0-15,0 0 0 0,0 0 1 16,0 0-1-16,0 0 0 15,0 0 0-15,0 0 0 16,0 0-1 0,0 0-2-16,0 0 1 0,0 0 0 15,0 0 2-15,0 0 0 16,0 0 0-16,0 3 0 16,0 10-109-16</inkml:trace>
          <inkml:trace contextRef="#ctx0" brushRef="#br0" timeOffset="-18127.0014">-381 722 19 0,'0'0'29'0,"0"0"-11"15,0 0-5-15,0 0 1 16,0 0-3-16,0 0-1 16,0 0 4-16,-12 0 0 15,12 0-5-15,0 0 1 16,0 0-5-16,0 0-1 0,0 0 1 16,0 0 4-1,-7 0 0-15,7 0 5 16,0 0 8-16,-3 0-6 15,3 0 0-15,0 0 0 0,0 0 2 16,0 0-4 0,0 0-5-16,0 0-1 15,0 0-2-15,0 0-6 0,0 0 0 16,0 0 0-16,0 0 1 16,0 0-2-16,0 0 1 15,0 0 0-15,0 0-2 16,0 0 0-16,0 0 2 15,0 0 0-15,0-5 2 16,0-1-2-16,0 2 0 16,0-2 0-16,10 1 0 15,-1-1 1-15,0-1-1 0,0 3 0 16,-5-2 0 0,2 0 0-16,3 1 0 15,-3 1 0-15,4 0-1 0,-1-1 1 16,-6-1 1-16,12 0-1 15,-5 0 0-15,2-1 0 16,-3-1 0 0,-2 1 0-16,2-1 1 0,3 1-1 15,-2 1 0-15,-1 0 0 16,-3 2-1-16,10-2 1 16,-7 1 0-16,-6 1 1 0,6 0-1 15,-2 2-1 1,2-2 1-16,0 1-1 15,-6-1 1-15,7 2 1 16,-4-3-1-16,-3 1 0 0,3 1 0 16,-3-2 1-1,7 1-1-15,-4-2 0 0,3 1 1 16,3-2-2-16,-5 1 1 16,2 2 0-16,-9 0 0 15,9 2 0-15,-3 0 0 16,4-2 0-16,-7-1 0 15,6 1 0-15,0 0 0 16,1-1 0-16,-1-1 0 16,0 0 0-16,1 2 0 15,5-5 0-15,-6 5 1 16,1-1-1-16,-7-1-1 16,6 2 1-16,-3 2 1 0,4 0-1 15,-10 2-1 1,6 0 0-16,-6 0 1 0,0-2 0 15,3 2 0 1,3-2 1-16,-3-1-1 0,7-1 1 16,-4 2-1-16,-3 1 0 15,-3 1-1-15,6 0 1 16,-6 0 0-16,0 0 1 16,0 0-2-16,0 0 2 15,0 0-1-15,0-3 0 16,3 1 0-16,3-5-1 15,4 4 1-15,-7-2 0 0,6 3 1 16,-3 0-1 0,-6 2 0-16,0 0-1 15,0 0 1-15,0 0 1 0,0 0-1 16,0 0 3-16,0 0-3 16,0 0-2-16,0 0 2 15,0 0-1-15,0 0 1 16,3-3-2-16,-3 3 1 15,7 0 1-15,-7 0 1 16,3 0-1-16,-3 0 1 16,6 0-1-16,-6 0 1 15,0 0-1-15,3 0 1 16,-3 0 1-16,0 0-2 16,0 0-2-16,0 0 2 15,0 0 0-15,0 0 0 16,0 0 0-16,0 0-2 15,0 13-35-15,0 4-102 0</inkml:trace>
          <inkml:trace contextRef="#ctx0" brushRef="#br0" timeOffset="-15983.2618">-440 1003 35 0,'0'0'53'0,"0"0"-18"16,0 0-3-16,0 0-13 16,0 0-5-16,0 0 1 15,-19 0-1-15,19 0-2 16,0 0-5-16,0 0-4 0,0 0-3 15,0 0 0-15,0 0 0 16,0 0 0-16,0 0-1 16,0 0 2-16,0-6-1 15,0-1 0-15,0 1 0 16,0-2 2-16,4 0-1 16,2-1 2-16,-3 0 4 15,12-1 3-15,-5 4-6 16,2-1 0-16,4-1-4 15,-4 3 1-15,-3-1-1 16,7 2 2-16,-7-3-2 16,0 4 0-16,1-4 0 15,5 0 1-15,-2 1 0 0,2-2-1 16,-6 2 0-16,4-1 0 16,-4 0 0-1,7 1 1-15,-7 0-1 0,0 2 0 16,10 0-1-16,-10-1 1 15,7 1 1-15,-7-2-1 16,3 1 0-16,4 1 0 16,-7 0 0-16,4 0 0 15,-4 0 3-15,0-1-5 16,0 1 4-16,-2 0-2 16,2-1 0-16,0 1 0 0,1-2 0 15,-1 1 0-15,0-1 0 16,0 0 0-1,-2-1 1-15,2 4-1 16,0-4 1-16,1 2-1 0,-1 2 0 16,0-4 0-16,0 1 0 15,4 2 0-15,-4-1 0 16,7 1-1-16,-1-2 1 16,-6 0 1-16,4-3-1 15,-4 3-1-15,7-3 1 16,-7 0 0-16,3 3 1 15,-2 0-1-15,-4 4 0 16,3 0 0-16,-9 0 0 16,3 2 0-16,-3-3-1 15,6 3 1-15,-2 0 0 16,2-1-1-16,3 1 1 16,-3-3 1-16,-3 0-1 15,7-2 0-15,-4 3 1 16,-3 0-1-16,3 2 0 0,-6-3 0 15,0 3-1 1,0 0 1-16,0 0 0 0,3 0 0 16,-3 0 0-16,0 0 0 15,0 0 0-15,7 0 0 16,-4 0 0-16,-3 0-1 16,6 0 1-16,-6 0 0 15,3-2 1-15,-3 2-1 16,0 0 0-16,6 0 1 15,-6 0-1-15,0-1 0 0,0 1 0 16,0 0 1 0,0 0-1-16,0 0 0 15,0 0 0-15,0 0-1 0,3 0 1 16,-3 0 0-16,0 0 0 16,0 0 0-16,0 0 0 15,0 0 0-15,0 0 0 16,0 0-1-16,0 0 1 15,0 0 0-15,0-3 0 16,6 1 0-16,-6-2-5 16,0 1-64-16</inkml:trace>
          <inkml:trace contextRef="#ctx0" brushRef="#br0" timeOffset="-13844.9039">-384 1162 36 0,'0'0'74'0,"0"0"-24"16,0 0-10-16,0 0-17 16,0 0-15-16,0 0-4 15,0 0 0-15,0 0-1 16,0 0-1-16,0 0 2 0,0 0 2 16,0 0 1-1,0 0 1-15,0 0 10 16,0 0 7-16,0 0 1 15,0 0-7-15,0 0-8 0,0 0-3 16,0 0-6-16,0 0-2 16,0 0 0-16,0 0 0 15,0 0 0-15,0-2 0 16,0-5 1-16,3-1-1 16,6 0 0-16,1-1 0 15,5 0 2-15,1 2-2 16,2-2 0-16,-5 0 0 15,5-1 0-15,-2-1 1 16,-4 2 0-16,7 2-1 16,-4-2 0-16,10 0 0 15,-6 0 1-15,-7 3 0 0,4 0-1 16,-4 2-1-16,-3 2 0 16,7-2 2-1,-7 1-1-15,3-1 0 0,-5 0 0 16,11-3 0-16,-2 3 0 15,-4-2 0-15,4 0 1 16,2 1 1-16,-5-1-2 16,2 2 0-16,-6 1-2 15,1 2 2-15,-1 1 0 16,-6-2 0-16,3 2-1 16,10-3 1-16,-7 1 0 15,0 0 0-15,4 0 0 16,-4-2 0-16,0-1 0 15,1 1 1-15,-1 2-1 16,7 0 0-16,-4 0 0 0,-3 0 0 16,1 2 0-1,-4 0 0-15,9-2 0 0,-5-3 0 16,-1 3-1-16,3-2 1 16,7 0 3-16,-4-1-3 15,-2 1 0-15,2 1-2 16,-2-4 2-16,2 2 0 15,4 3 0-15,-10 1 0 16,0-2 0-16,-2 1 2 0,2 2-2 16,-6 0 0-1,3-2-2-15,4 0 4 16,-1-1-2-16,3 2 0 16,7-4-2-16,-1 1 2 0,4 0 2 15,-9 0-2 1,-4 1 0-16,0 3-2 15,-3 0 2-15,-3 0 0 16,-3 0 0-16,7 0-1 0,2 0 0 16,-6 0 1-16,6 0 0 15,-2 0 0-15,-4 0 1 16,3-1-1-16,-6 1 0 16,3 0 0-16,-3 0 1 15,0 0 1-15,0 0-2 16,0 0 1-16,0 0-1 15,0 0 0-15,0 0 1 0,0 0-1 16,0 0-2 0,0-3-7-16,0 3-81 15,0 0-13-15</inkml:trace>
          <inkml:trace contextRef="#ctx0" brushRef="#br0" timeOffset="-26791.5101">444 866 11 0,'0'0'49'16,"0"0"-10"-16,0 0-4 15,0 0-8 1,0 0-2-16,0 0 2 0,0 0-16 16,-10-15 2-16,4 15-3 15,3 0-8-15,-3 0-1 16,6 0-1-16,0 2-1 16,0 2 0-16,0 3 0 15,0-1-3-15,0-2 2 16,0 1-3-16,0 1-2 15,0-2 3-15,0 2 2 16,0-1-1-16,0-4 2 0,0 2 1 16,0-1 0-1,0 0 1-15,0-2-1 16,0 2 3-16,0 0-1 0,0-2 2 16,-3 2-3-16,3 0 0 15,-6 1 1-15,6-3 1 16,0 0 0-16,-3 2-3 15,3 2 2-15,0 0-2 16,0 2 0-16,0-1 1 16,0-1-2-16,0 0 2 15,0-2-1-15,0 3 0 16,0-4 0-16,0 2 0 0,0-1 0 16,0 0 1-1,0 3-1-15,0 1 0 0,0-2 0 16,0 2 0-1,0 0 0-15,0-1 1 0,0 1-1 16,0 3 0-16,0-1 0 16,0 1-1-16,3 1 1 15,-3 1 0-15,6-1 1 16,-3 1 0-16,-3-2-1 16,6-2 0-16,-3 0 0 15,-3-1 0-15,0 1 0 16,6 1 0-16,-2-2 0 15,2 3 0-15,-3-3 0 16,3 1 0-16,-3-1 0 16,3 0 0-16,-3 1 0 0,-3-1 0 15,7 1 0 1,-7-1 2-16,0 1-2 0,0-1-2 16,0 0 2-16,9 0 0 15,-3 1 0-15,-3-1 0 16,-3 0 0-16,6 1 0 15,-2-1 0-15,-4-1 0 16,0 1 0-16,6-2 0 16,-6 2 0-16,0-1 0 15,3-1 0-15,-3 0 0 16,0-2 0-16,0 2 2 16,0-4-2-16,6 2 0 15,-6 1 0-15,0-2 0 16,0 2-2-16,0 1 2 15,0-2 0-15,0 0 2 16,0-2-2-16,0 3 0 16,0 1 0-16,0-2 0 15,0 2 0-15,0 0-2 16,0-4 2-16,0 2 0 0,0 1 2 16,0-3-2-16,0 0 0 15,0 0 0-15,0 0 0 16,0 0 0-16,0 0 0 15,0 1 0-15,0-1 0 16,0 0 0-16,0 0 0 0,0 0 1 16,0 0-1-1,0 0 0-15,0 0 0 16,0 0 0-16,0 0-1 16,0 0-9-16,0 0-48 0,0 2-121 15</inkml:trace>
          <inkml:trace contextRef="#ctx0" brushRef="#br0" timeOffset="-12283.8182">34 1260 105 0,'0'0'38'0,"0"0"-27"0,0 0 2 16,0 0-2-16,0 0-8 15,0 0-2-15,0 0 1 16,0 0-2-16,0 0 0 16,0 0 4-16,0 0 3 15,0 0 5-15,0 0-3 16,0 0-5-16,0 2 2 16,0-2-1-16,0 0-3 0,0 0 0 15,4 0-2 1,2 0 0-16,3 0 1 15,10 0 2-15,-1-14 8 16,10 0 5-16,0-5 0 0,6 2-4 16,-6 5-10-16,-3-1 3 15,-3 4 1-15,-4 1 1 16,7 1-1-16,-13 3-5 16,7-2 2-16,3-1-2 15,-4-1-1-15,4-1 1 16,6 1-1-16,0-2 0 15,-3 1 1-15,9-1-1 16,-13 1 0-16,4 4 1 0,-6 1 1 16,-1 1-4-1,-5 3 2-15,2 0-1 16,1 0 1-16,-4 0 0 0,-2 0 1 16,5 0-2-16,-3 0 1 15,4 0 0-15,-4 0 1 16,4 0-1-16,-7 0 0 15,1-5 0 1,-7 3 0-16,3 2 0 0,-6 0 0 16,0 0 2-16,9 0-2 15,-9 0-2-15,6 0 2 16,-6 0 2-16,0 0-2 0,0 0 0 16,0 0 0-1,0 0 0-15,0 0 2 16,0 0-2-16,0 0 2 0,0 0 3 15,0 0-2-15,0 0-3 16,0 0 0-16,0 0-6 16,0 2-98-16,0 6-66 15</inkml:trace>
        </inkml:traceGroup>
      </inkml:traceGroup>
    </inkml:traceGroup>
  </inkml:traceGroup>
</inkml:ink>
</file>

<file path=xl/ink/ink30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7:08.669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 contextRef="#ctx0" brushRef="#br0">19 8 28 0,'0'0'26'0,"0"0"6"15,0 0-8-15,0 0 3 0,0 0-9 16,0 0-10 0,-19-8-4-16,19 8 3 15,0 0 1-15,0 0 1 16,0 0-5-16,0 0 2 0,0 0-2 15,0 0-2 1,0 0 1-16,0 0-2 0,0 0 0 16,0 0-1-16,0 0 1 15,0 2 2-15,10 8 16 16,8-1-7-16,7 2-4 16,-6-1-6-16,-1 1 2 15,1 0-2-15,3-1-1 16,-7 3 2-16,19 1-2 15,3 6-1-15,4-1 1 16,2 4-1-16,4 0 1 16,-10-1-1-16,6-1 0 15,-6-2 0-15,-3 0 0 16,-3-1 0-16,-6 0 1 16,3-6-1-16,-3 1 0 15,-3-2 0-15,3-1 0 0,-7 0 0 16,1-1 0-16,-1 0 0 15,-8-1 0 1,8 0 0-16,-2-1 0 0,-4 4 2 16,4-5-2-16,-7 4 0 15,0-3 0-15,1 1 0 16,2 1 1-16,-3-3-1 0,-3 3 0 16,13-3-1-1,-3 0 1-15,-4 1 0 16,3-5 0-16,-5 2 0 15,-7-2 0-15,6 2 1 0,0-1-2 16,-2 0 2 0,-4 2-2-16,3-1 2 0,-3 0-2 15,6 1 2 1,-2-3-2-16,-7 0 2 0,3-2-1 16,3 2 0-16,-6-2-1 15,3 2 1-15,-3-2 1 16,0 0-1-16,0 0 0 15,0 0 0-15,0 0 0 16,0 0 0-16,0 0 1 16,0 0 0-16,0 0-1 15,0 0 0-15,0 0-10 16,0 0-1-16,0 0-11 0,0 0-38 16</inkml:trace>
</inkml:ink>
</file>

<file path=xl/ink/ink31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7:10.175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 contextRef="#ctx0" brushRef="#br0">0 0 89 0,'0'0'28'0,"0"0"-8"16,0 0-8-16,0 0-6 16,0 0-2-16,0 0 0 15,43 36-1-15,-34-30-1 16,-5-2 3-16,5 2 15 0,-3-1 6 16,3 3-6-16,16 1-7 15,-6 2-3 1,2 3 1-16,4 1 1 15,-3 2-3-15,3-2-7 0,0-1 1 16,2 0-1-16,-5-2-2 16,-3-2 1-16,6 2-1 15,-7 0 2-15,7-2-2 16,-6 5 0-16,8 2 0 16,1 0 1-16,0 2-1 15,0 0 1-15,9 1-1 16,-2-2 1-16,2-1-2 0,-9-2 2 15,9 0-1 1,-9 0 0-16,-3-5 0 0,-4 3 0 16,-5-2 0-1,9-1 0-15,-13 1 0 0,7-3 0 16,-1 3 1-16,1-1-1 16,6 1 0-16,3 2 0 15,-4-1 0-15,4 1 0 16,0-1 0-16,-9-1 0 15,2 0 0-15,-5-3 0 16,3 3 0-16,-1 0 1 16,-2 1-1-16,-4 1 0 0,7-2 0 15,-1-1 0 1,1 3 0-16,6-5 0 16,-7 3 0-16,7 0 0 15,-13-3 2-15,7 5-1 16,-3-3-1-16,-7-4 0 0,3 3 0 15,-6-3 0-15,4 3-1 16,8 1 1-16,-8-4 0 16,-1 3 0-16,0-4 0 15,1-1 0-15,-1 0-2 16,-3 0 2-16,-3 0-1 16,7 0 1-16,-1 1 0 15,-3 1 1-15,3-3-1 16,1 3 0-16,-1 0 0 15,0 1 0-15,1-1 0 0,5-2 0 16,-6 1 0-16,1-2 0 16,-10-3-1-16,3 3 1 15,-3-2 0-15,0-1 0 16,6 3 0-16,3 3 1 16,-6-1-1-16,7 1 2 15,-4 0-2-15,-3-2 0 16,3 0 0-16,-3 3 0 15,3-5 0-15,-2 0 0 16,-4 1 0-16,0-3-3 16,0 0 1-16,0 0 0 15,0 0-2-15,0 0-4 16,0 0 1-16,0 0 7 16,0-3-6-16,0-5-48 15</inkml:trace>
</inkml:ink>
</file>

<file path=xl/ink/ink32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7:12.019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 contextRef="#ctx0" brushRef="#br0">0 0 30 0,'0'0'71'0,"0"0"-65"0,0 0-3 15,0 0-3 1,0 0 1-16,0 0 0 0,0 14-1 16,0-13 20-16,3-1 16 15,-3 0-6-15,6 2-8 16,-3 5-10-16,6-1-2 15,1 3-3-15,5 1 0 16,10 3-6-16,-6 0 2 16,-1-3-1-16,1 3-1 15,-1-2 0-15,4-1-1 16,3 1 0-16,0 2 2 16,3-1-2-16,3 5 0 15,-3 2 0-15,6 2 1 16,3 0 0-16,-3 0-1 0,-3 1 1 15,-6-1-1 1,9-2 0-16,-6-2 1 16,3-2-1-16,-3-1 0 15,-3-1 0-15,2 0 0 0,1-5 0 16,-9 1 0-16,6 2 0 16,-7-1 0-16,1 2 1 15,6 6-1-15,3-3 0 16,-7 4 2-16,-2-4-2 15,0-3 0-15,-4 1 0 16,-6-4 0-16,16 1 0 16,3 2 0-16,-6-3 0 15,3 4 0-15,-4-3-2 16,4 3 2-16,-6 0 0 16,-1-3 2-16,1 1-2 0,-4-1 0 15,-2-1 0-15,2 0 0 16,-5-2 0-16,2 2 0 15,4 2 0 1,2-5-2-16,1 2 2 0,-1-3 0 16,-2-1-1-16,-4 1 1 15,4 1 0-15,-4 2 1 16,4 0 1-16,-7-1-2 16,10 1 0-16,-4-1 0 0,-3-1 0 15,4 3 0-15,-4-1 0 16,4-1 0-1,2-1 0-15,-5-2 0 0,2 0 0 16,-5 3-2 0,14-3 2-16,-11 2 2 0,2 0-2 15,4 5 1-15,3 0-1 16,3 1 0-16,-7-3 1 16,7 1-1-16,-6-4-1 15,-7 3 1-15,3-4 0 16,-5-1 0-16,-1-2 0 15,0 0 0-15,-6 0 0 16,4 2 0-16,2 1 0 16,0 1 0-16,1 0 1 15,17 3-1-15,-2 1 0 16,3 1 0-16,-6 2 0 16,3-3 0-16,-7-1 0 0,-2-5 0 15,-7-4 0 1,-9 0-1-16,3 0 0 0,-3 0-1 15,9 2 2-15,10 2 0 16,6 2 2-16,3 5-2 16,0 2 0-16,6-3 0 15,-6 1 0-15,-7-1 0 16,-5-1 0-16,-4-3 1 16,-5-3-1-16,-7-3-1 15,0 0 1-15,0 0 0 16,0 0 0-16,0 0 0 15,0 0 0-15,9 0 0 16,-9 3 0-16,9 2 0 16,0 2 1-16,1-4-1 15,-1 0 0-15,-3-2 0 16,-6-1 0-16,0 0 0 0,0 0 0 16,0 0 1-16,3 0-1 15,-3 0 1-15,0 0 2 16,0 0-3-16,0 0 1 15,0 3-1-15,7-1-1 16,-7-2 1-16,3 2 0 16,-3-2 0-16,0 0 0 15,0 0-12-15,0 0-70 16</inkml:trace>
</inkml:ink>
</file>

<file path=xl/ink/ink33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7:13.551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 contextRef="#ctx0" brushRef="#br0">0 0 54 0,'0'0'38'16,"0"0"-5"-16,0 0 1 16,0 0-13-16,0 0-16 0,0 0-3 15,0 7 3 1,0-7 8-16,0 2 17 15,0-2-8-15,0 0-2 0,0 2-2 16,0-2-7-16,0 2 2 16,6 0-6-1,-2 5-1-15,2-4-5 16,-3 2 0-16,6 2 1 0,7 1 0 16,-7 0-2-16,3 1 0 15,4 1 0-15,12 3 0 16,0 0 0-16,6 2 1 15,3-1-1-15,-3 3 0 16,6 2 0-16,-2 0 1 16,-4 1-1-16,3-1 2 15,0 0-2-15,0-1 0 16,-2 0 0-16,8-2 0 0,-6 2 0 16,3-2 0-16,4 3 0 15,2 1 0 1,1 1 1-16,2-1-1 15,-2 4 0-15,-7 0 1 0,1-2-1 16,-10 0 0-16,-3-3-1 16,-4-7 0-16,-5-1-2 15,-10-4-6-15,-9-4-1 16,10 4 8-16,5-1 2 16,-3 1-1-16,4-1 2 15,3 2-2-15,-7 1 1 0,13 0 0 16,-7 1 0-16,-8 1 1 15,8-3-1 1,-2 0 0-16,-13-3 0 0,6-5 0 16,-9 2 0-16,6-2-6 15,-6 2-6-15,3 2 8 16,7-2 4 0,-4 2 3-16,3 1-3 0,1-1 0 15,-1 1 0-15,-9-1 1 16,3-4-1-16,-3 0 0 15,0 0 0-15,0 0 0 16,0 0 0-16,0 0 0 16,0 0-1-16,0 0-2 15,0-3 3-15,0 2 0 16,0-2-1-16,0-1-12 16,0 2-19-16,0-3-95 0</inkml:trace>
</inkml:ink>
</file>

<file path=xl/ink/ink34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7:14.513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 contextRef="#ctx0" brushRef="#br0">0 0 44 0,'0'0'70'15,"0"0"-10"-15,0 0-16 16,0 0-17-16,0 0-11 0,0 0-2 15,0 0 17 1,0 0-7-16,0 0-11 0,0 0 1 16,0 0 1-16,0 0 1 15,0 0-8-15,0 0-8 16,19 11 0-16,2 4 0 16,13 6 0-16,1-2 4 15,2 2-3-15,0-2-1 16,-6 0 2-16,3 0 2 15,0-4-4-15,-3 2 0 16,3-4 1-16,4 3-1 16,5 2 0-16,3-2 0 15,1 5 1-15,-1 1 0 16,1 1 2-16,-4 2-3 16,1-1 0-16,-7-1 0 0,-6-4 1 15,-6-4-2-15,0-7 1 16,-13-1-4-16,4-3 3 15,2-2-3-15,-9 0-2 16,1 0 3-16,-7-2 2 16,-3 2-1-16,6-2 2 15,-6 0-1-15,0 0 0 16,0 0 1-16,0 0 0 16,0 0 0-16,0 0 0 15,0 0 0-15,0 0 0 16,0 0-2-16,0 0-2 15,0 0 3-15,0 0 1 0,0 0 0 16,0 0-1-16,0 0-4 16,0 0-14-16,0 0-45 15,0-4-32 1</inkml:trace>
</inkml:ink>
</file>

<file path=xl/ink/ink35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7:15.491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 contextRef="#ctx0" brushRef="#br0">0 0 78 0,'0'0'27'0,"0"0"-4"16,0 0 11-16,0 0-10 16,0 0 0-16,0 0-1 0,56 32-5 15,-41-25 0 1,-2-4-5-16,-4 4 3 16,0-3-9-16,7-2-5 0,-7 3-1 15,3-4 0 1,4 4-1-16,-4 1 4 0,4 1-4 15,9-1 1-15,-7 3 2 16,4-3-1-16,3 4 0 16,3 1 0-16,0 3 0 15,-1 1 0-15,1-2 1 16,0 0-2-16,0-3-1 16,-3 1 1-16,9 2-1 0,-6-3 1 15,3 5 0-15,3-2-1 16,0 2 2-1,-3-3-2-15,-3 1 0 0,0-1 2 16,-3 1-2 0,3 0 1-16,-3 2 0 0,-7-2 1 15,4 0-1 1,-4-6-1-16,1 2 0 0,-3 2 0 16,8-3 0-16,-5-2 0 15,0-1 0-15,-10-3-1 16,0 0 1-16,-9-2 0 15,3 0 0-15,-3 2 0 16,6-2 1-16,-2 3-1 16,2 1 1-16,-6-2 0 15,3 0 0-15,-3 0 2 16,0-2-2-16,0 2-1 0,0-2 1 16,0 0 0-16,0 0-1 15,0 0 3 1,0 0-2-16,0 0 7 15,0 0-8-15,0 0 0 0,0 0-7 16,0 0-95-16,0 0-153 16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3:41"/>
    </inkml:context>
    <inkml:brush xml:id="br0">
      <inkml:brushProperty name="width" value="0.06667" units="cm"/>
      <inkml:brushProperty name="height" value="0.06667" units="cm"/>
      <inkml:brushProperty name="color" value="#3165BB"/>
    </inkml:brush>
    <inkml:context xml:id="ctx1">
      <inkml:inkSource xml:id="inkSrc7">
        <inkml:traceFormat>
          <inkml:channel name="X" type="integer" max="384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72.86527" units="1/cm"/>
          <inkml:channelProperty channel="Y" name="resolution" value="36.48649" units="1/cm"/>
          <inkml:channelProperty channel="T" name="resolution" value="1" units="1/dev"/>
        </inkml:channelProperties>
      </inkml:inkSource>
      <inkml:timestamp xml:id="ts1" timeString="2023-10-27T13:45:56.066"/>
    </inkml:context>
  </inkml:definitions>
  <inkml:traceGroup>
    <inkml:annotationXML>
      <emma:emma xmlns:emma="http://www.w3.org/2003/04/emma" version="1.0">
        <emma:interpretation id="{239C01A0-5F22-4F4C-8C90-E332C9C693A0}" emma:medium="tactile" emma:mode="ink">
          <msink:context xmlns:msink="http://schemas.microsoft.com/ink/2010/main" type="writingRegion" rotatedBoundingBox="28060,23546 27407,16487 29860,16260 30513,23319"/>
        </emma:interpretation>
      </emma:emma>
    </inkml:annotationXML>
    <inkml:traceGroup>
      <inkml:annotationXML>
        <emma:emma xmlns:emma="http://www.w3.org/2003/04/emma" version="1.0">
          <emma:interpretation id="{0F3C87D0-1165-4ED2-9415-5595D9B6965D}" emma:medium="tactile" emma:mode="ink">
            <msink:context xmlns:msink="http://schemas.microsoft.com/ink/2010/main" type="paragraph" rotatedBoundingBox="28060,23546 27407,16487 29860,16260 30513,23319" alignmentLevel="1"/>
          </emma:interpretation>
        </emma:emma>
      </inkml:annotationXML>
      <inkml:traceGroup>
        <inkml:annotationXML>
          <emma:emma xmlns:emma="http://www.w3.org/2003/04/emma" version="1.0">
            <emma:interpretation id="{3531B0EB-B9DB-4953-A8E3-649AE441BD01}" emma:medium="tactile" emma:mode="ink">
              <msink:context xmlns:msink="http://schemas.microsoft.com/ink/2010/main" type="line" rotatedBoundingBox="28060,23546 27407,16487 29860,16260 30513,23319"/>
            </emma:interpretation>
          </emma:emma>
        </inkml:annotationXML>
        <inkml:traceGroup>
          <inkml:annotationXML>
            <emma:emma xmlns:emma="http://www.w3.org/2003/04/emma" version="1.0">
              <emma:interpretation id="{C0EF2154-5043-4D1D-A616-83FBEE85AA78}" emma:medium="tactile" emma:mode="ink">
                <msink:context xmlns:msink="http://schemas.microsoft.com/ink/2010/main" type="inkWord" rotatedBoundingBox="28060,23546 27838,21143 30291,20916 30513,23319"/>
              </emma:interpretation>
              <emma:one-of disjunction-type="recognition" id="oneOf0">
                <emma:interpretation id="interp0" emma:lang="" emma:confidence="1">
                  <emma:literal/>
                </emma:interpretation>
              </emma:one-of>
            </emma:emma>
          </inkml:annotationXML>
          <inkml:trace contextRef="#ctx0" brushRef="#br0">-1134 1704 91 0,'0'0'33'0,"0"0"-8"15,0 0 12-15,0 0-15 16,0 0 0-16,0 0-10 16,0 0-6-16,0 0-3 0,0 0 0 15,0 0-2 1,0-2-1-16,0 2 0 15,0 0 1-15,0 0-1 0,0-3 0 16,0-1 1-16,0-2 0 16,0-3 1-16,0-1-1 15,16-1-1-15,2-1 0 16,4-3 0-16,3-2 0 16,3-4 0-16,0-3 0 15,6-3 1-15,-2-1-1 16,5-3 0-16,-3 1 1 15,9 1-1-15,-12-1 1 16,7 0-1-16,-14 3 0 16,14-1 2-16,-10 1-2 15,-3 3 0-15,3 1 1 0,-9 0 0 16,15-2-1-16,-6-3 0 16,0 1 0-16,0 1 0 15,0 3 0 1,-4 4 0-16,-5 4 0 0,-7 3 0 15,4 0 0-15,-7 6 0 16,1-4 0-16,-1-1 0 16,3-4 0-16,5-1 0 15,1-2 1-15,1-1-1 16,0 0 0-16,-1 1 0 16,1-2 0-16,-1 3 0 15,1 5 0-15,-3 1 0 16,-1 3 0-16,-6 2-1 0,4-1 1 15,2 2 0-15,-2-1 0 16,-4 2 0 0,0-2 0-16,1-3 0 0,-4 3 0 15,6-3 0-15,-3 1 0 16,7 1 0-16,-7-1 0 16,11 1 0-16,-5 0 0 15,4-2 0-15,0 0 0 16,2 1 0-16,4-3 0 15,3 3 0-15,-3-2 0 16,-7 1 0-16,1-2 0 0,-10 3 0 16,1-1 0-16,-1 5 0 15,0 0 1 1,-6 2-1-16,3 0 0 16,-6-3 0-16,0 3-1 15,10-2 1-15,-1 0 0 0,0 1 0 16,7-3 0-16,-7 5 0 15,2-4 0-15,1 1 0 16,-3-1 0-16,1 4 0 16,-1-4 0-16,0 5 0 15,-3-2 0-15,-3 2 0 16,-3-2 0-16,7 2 0 16,-4-3-1-16,6-3 1 15,-3 4 0-15,4-2 0 16,8 0 0-16,-12 4 0 15,4 0 0-15,-10 0 0 0,3 0 0 16,-3 0 0-16,0 0 0 16,0 0 0-1,0 0 0-15,0 0 0 0,0 0 1 16,0-2-1-16,0 2 0 16,0 0 0-1,0 0-1-15,0 0 0 0,0 0-1 16,0 0 1-16,6 0 1 15,-6 0 0-15,3 0 0 16,3 10 0-16,-6 3-21 16,0-3-197-16</inkml:trace>
          <inkml:trace contextRef="#ctx0" brushRef="#br0" timeOffset="-1865.0998">-817 1069 36 0,'0'0'27'16,"0"0"5"-16,0 0 4 16,0 0-12-16,0 0 1 15,0 0 7-15,0 0-3 16,-15 9-13-16,12-8-11 15,-3-1-1-15,3 0 4 16,3 0 16-16,0 0-10 16,0 0-9-16,0 0-4 15,0 0-1-15,0 0 0 16,0 0-1-16,0 0-2 16,0 0 0-16,0 0-1 0,0 0 3 15,0 0 1-15,0-12 0 16,18-5 1-16,10-2-1 15,0-1 0-15,0 2 1 16,6-1-1-16,-3-2 0 16,3-1-1-16,-2-3 1 15,2-5-1-15,3-1 1 16,-9-1 0-16,6 0-1 16,-6 4 1-16,0 3 0 15,-3 4 0-15,-3 4 0 0,-4 3 0 16,7 1-1-1,-5 4 1-15,5 1-4 0,-4-1-9 16,-2 1 8 0,-1-1 0-16,1-2 2 0,0 1 2 15,-4-2-2-15,10-1 2 16,-13 0 1-16,4 2 0 16,-4 3 0-16,-2 1 0 15,-1 1 0-15,0 0 0 16,7 0 0-16,-4-3 0 15,4 0-1-15,2-1 1 16,2 1-1-16,-2 1 0 16,1 0-1-16,-3-1 2 0,-7 0 0 15,3 1 0-15,-2 0 0 16,-1-3 0-16,-3 1 0 16,3-1 0-1,10-4 0-15,-4 2 0 0,4 0 0 16,0 1 0-16,-7 3 0 15,4 1 0-15,-7 2 0 16,-6 1 0-16,3 3 0 16,-3 1 0-16,-3 1 0 15,0 0 0-15,0-3 2 16,0 3 0-16,0 0-2 16,6-2 0-16,-6-2 0 15,0 0 0-15,0 2 0 16,0-1 0-16,0 3 0 15,0 0 0-15,0 0 0 0,0 0-1 16,0 0 0 0,0 0 1-16,0 0 0 15,0 0 0-15,0 0 1 16,0 0-1-16,0 0 0 0,0 0-1 16,0 0 1-16,0 0-2 15,0 0 2-15,0 0 0 16,0 0 0-16,0 0 0 15,0 0-1-15,0 0 0 16,0 3 0-16,10 3-6 16,-10 0-17-16,0-2-82 15</inkml:trace>
          <inkml:trace contextRef="#ctx0" brushRef="#br0" timeOffset="-3731.7463">-658 580 54 0,'0'0'39'16,"0"0"-2"-16,0 0-10 15,0 0-4-15,0 0-8 16,0 0 3-16,0-11-9 0,0 11-1 16,0-2 1-16,0 0-3 15,0 2 4 1,0-2 3-16,-4 2-1 0,4 0 4 16,0 0 3-1,0 0-6-15,0 0-7 0,0 0-1 16,0 0-5-16,0 0 1 15,0 0-1-15,0-2 0 16,0 2 0-16,0 0 0 16,0 0-1-16,0 0 1 15,0 0 0-15,0-2 0 16,0 0-3-16,0-2 1 16,0-1 2-16,0 1 0 15,0 0 0-15,4 2-2 16,2-1 2-16,-3 1-1 0,3-2 0 15,4-2 1-15,0 0 1 16,-1-3-1-16,3-1 0 16,-5 1 0-1,2-1 0-15,0 3 0 16,1 0 1-16,-1 3-1 0,-3 1-1 16,3-2 1-16,1 1-1 15,2-2 1-15,-3-1 0 16,7-1 1-16,-4-5-2 15,7 0 2-15,-4 1-1 16,-5-3 0-16,8 4 0 16,-8 1 1-16,5-1-1 15,-3 3-1-15,-2-1 1 0,5 5-1 16,-2-1-1 0,2 2 2-16,-5-4 0 15,9 1-1-15,-3 0 1 16,2-3 0-16,-5-2 0 0,5 1 0 15,-2-3 1-15,-4 1-1 16,4 0 0-16,-4 4 0 16,-6 0 0-16,13 2 0 15,-13 1 0-15,3 1 0 16,1-2-1-16,-1 1 1 16,0 1 0-16,1 2 0 15,-1-2 0-15,-6 1 0 16,6 2 0-16,1-4 0 0,-4 1 0 15,3 0 0 1,-6-1 1-16,3-1-1 0,-3 4 0 16,-3 0 0-16,7-3 0 15,-7 2 0-15,9-4-1 16,7-4 1 0,-3 3 0-16,-4 0 1 0,7-1-1 15,-4 3 0-15,-3 0 0 16,1 2 0-16,-1 1 0 15,-3 3-1-15,-6 0 0 16,0 0 1-16,0 0 0 16,0 0 1-16,0 0-1 0,0 0 1 15,0 0 1 1,0-2-2-16,0 2 1 16,0-2-2-16,3 2 1 15,-3 0-2-15,0 0 1 16,6 0-1-16,-2-2 2 0,2 0-1 15,-3-1 1-15,3-1 0 16,-6 2 0-16,9 0-1 16,1-2 1-16,5 0 0 15,-6-3 0-15,1 1 1 16,-1-3 0-16,-6 1-1 16,3 6 0-16,-3 2 0 15,-3 0-1-15,0 0 1 16,0 0-1-16,0 0-1 15,0 0 1-15,0 0 1 0,0 0 0 16,0 0 0-16,0 0 0 16,0 0 0-1,0 0 0-15,0 0-5 16,0 0-5-16,7 0 5 0,-4 0 4 16,6 0 0-16,0 0 1 15,1 0 0-15,-4 0-3 16,-6 0 3-16,0 0-1 15,0 0 0-15,0 0-3 16,0 0-2-16,0 0-11 16,3 0-8-16,-3 4-16 15,0 0-71-15</inkml:trace>
          <inkml:trace contextRef="#ctx0" brushRef="#br0" timeOffset="-6604.9829">55 49 34 0,'0'0'29'0,"0"0"2"0,0 0-7 15,0 0-10-15,0 0-8 16,0 0-2-16,0 0-4 16,-19-45 0-16,16 41 0 15,-6 4-3-15,-10 0-66 16</inkml:trace>
          <inkml:trace contextRef="#ctx0" brushRef="#br0" timeOffset="6356.0233">920 2339 20 0,'0'0'21'16,"0"0"-14"-16,0 0 4 0,0 0 2 15,0 0-5 1,0 0 7-16,0 0 20 15,-11 0 2-15,11 0-10 0,0 0-7 16,0 0 1-16,0-2-5 16,0 2-6-16,0-3-7 15,0 2 1-15,0-4-4 16,0-1 0-16,0-4 0 16,0-3 1-16,20-2-1 15,8-2 0-15,0-2 1 16,0 2-1-16,0 0 0 15,6 2 1-15,-10 3-1 16,-2 1 0-16,-6 7 0 16,-7 0 0-16,0 1 0 15,-6 1 0-15,4 2 0 0,-7 0 0 16,3 0-1-16,-3-2 1 16,6 2 1-16,-3-2-1 15,3 0 0 1,3-2 0-16,4 0 0 0,2-3 0 15,11 0 0-15,-13 6 0 16,-4-2 0-16,0 1 0 16,-3 2 0-16,-6 0 0 15,4 0 0-15,-4-1 0 16,0-2 0-16,6 1-1 16,-3 0 1-16,6 0 1 15,0-2-1-15,7-3 0 0,-7 5 0 16,1-3 0-16,-10 5 0 15,9 0 0-15,-9 0 0 16,0 0 0 0,0 0 0-16,0 0 0 0,0 0 0 15,9-7-13-15,7-8-107 16</inkml:trace>
          <inkml:trace contextRef="#ctx0" brushRef="#br0" timeOffset="5134.4529">338 2301 18 0,'0'0'38'0,"0"0"-9"15,0 0-14-15,0 0-8 16,0 0 6-16,0 0 11 15,-3 4-7-15,3-4 0 16,0 0 2-16,-6 0 9 16,6 2-3-16,-10-2-9 15,10 0-13-15,-3 2-1 0,3 1 1 16,0-3-2-16,0 0 4 16,0 0 8-16,0 0 5 15,0 0-2 1,0 0-4-16,0 0-9 0,0 0-3 15,0 0 0-15,0 0 0 16,0 0 0-16,0-5 0 16,0-5 0-16,9-5 1 15,13-2-1-15,6-9 0 16,6 1 1-16,0-2-1 16,-3-1 1-16,6 4-1 15,-2 4 0-15,-8 3 0 16,1 2 0-16,1 2 0 0,-4 1 0 15,3 1 0-15,-9 0 0 16,-1 5 0 0,-2-7 0-16,2 1 1 0,4-3-1 15,-6-4 1-15,11 8-1 16,-8 1 0-16,0 3 0 16,-4 3 0-16,-6 0 0 15,1 1-1-15,-1 2 0 16,0-2 1-16,2 3-1 15,-8 0 1-15,3 0 0 16,3 0-1-16,-9 0 1 16,0 0 0-16,0-2 1 0,0 2-1 15,0 0 0 1,10 0-1-16,-1 0 1 16,-3-2 0-16,3 0 0 15,1 2 0-15,2 0 0 0,-6 0 1 16,4-2-1-16,-7 2 0 15,-3 0-1-15,0-3 2 16,0 3-1-16,0 0 0 16,0 0 0-16,0 0 1 15,0 0-1-15,0 0 0 16,0 0 0-16,0-1 1 16,6-4-2-16,3 1 1 0,0 2 0 15,1 0 0 1,-1 2 0-16,-9-2 0 0,3 2-1 15,-3 0 1-15,0 0-1 16,0 0-8-16,6 0-45 16,-6 0 17-16,0 0-69 15</inkml:trace>
          <inkml:trace contextRef="#ctx0" brushRef="#br0" timeOffset="3801.403">-366 2319 34 0,'0'0'35'15,"0"0"8"-15,0 0-1 16,0 0-18-16,0 0-5 15,0 0 2-15,0-10-8 16,0 8-3-16,0 0-6 16,0 2-2-16,0 0-2 15,0-2 1-15,6-4-1 0,4-5 0 16,2-2 0-16,4-2 2 16,3 1-1-16,6-3 4 15,-7 0 1-15,1 0-4 16,3 0 0-16,3-2-1 15,-7 4 0-15,10-8-1 16,0 2 1-16,-3-1-1 16,3-3 0-16,0 4 1 15,1-3 0-15,-2 3 2 16,-2 1-1-16,3 0 1 16,0 1-1-16,-9 0-1 15,9 4 0-15,-4 0-1 16,-2 1 0-16,-3 3 0 0,-1-1 0 15,-2-1 2 1,9 2-4-16,-4-2 4 0,-1 5-2 16,5-3 0-16,-7 3-2 15,1 1 2-15,0 1 0 16,-1 2-1-16,-2-2 1 16,-4 0 0-16,4-3 1 15,2 0-1-15,-5-1 0 16,5-1 0-16,7-4 0 15,0 2 0-15,-4 5 0 16,-2 0 0-16,1 3 0 16,-5 1 0-16,-2 2-1 0,-7 0 1 15,3 0 0 1,0 2 0-16,1-4 0 16,-1 2 0-16,6-5 0 15,-2 1 0-15,5-2 0 0,1-1 0 16,0 0 0-16,-4 3 0 15,-5 2 0-15,-10 2 0 16,9 2 0-16,-9 0 0 16,0 0 0-16,9 0-1 15,-9 0 1-15,9 0 0 16,1-2 0-16,-1 2 0 16,0-2 0-16,-2-1 0 0,-4 3 0 15,-3-2 0-15,0 2 1 16,0 0 0-1,0 0-1-15,0 0 0 0,0 0 2 16,0 0-2-16,0 0 0 16,0 0 0-16,0 0-2 15,0 0 1-15,0 0 0 16,0 0 1-16,0 0-1 16,0 0 1-16,6 0 0 15,-6 0-1-15,0 0 1 16,0 0 0-16,0 0 1 15,0 0-1-15,0 0 0 16,0 0 0-16,0 0 0 16,3 0-1-16,6 0-50 15,-9 0-89-15</inkml:trace>
          <inkml:trace contextRef="#ctx1" brushRef="#br0">-145 2258 0</inkml:trace>
        </inkml:traceGroup>
        <inkml:traceGroup>
          <inkml:annotationXML>
            <emma:emma xmlns:emma="http://www.w3.org/2003/04/emma" version="1.0">
              <emma:interpretation id="{24B21E2B-E5B2-42F8-84CD-71CA8F09B8E3}" emma:medium="tactile" emma:mode="ink">
                <msink:context xmlns:msink="http://schemas.microsoft.com/ink/2010/main" type="inkWord" rotatedBoundingBox="29686,17612 29653,17256 29828,17240 29861,17595"/>
              </emma:interpretation>
              <emma:one-of disjunction-type="recognition" id="oneOf1">
                <emma:interpretation id="interp1" emma:lang="" emma:confidence="0">
                  <emma:literal>&gt;</emma:literal>
                </emma:interpretation>
                <emma:interpretation id="interp2" emma:lang="" emma:confidence="0">
                  <emma:literal>°</emma:literal>
                </emma:interpretation>
                <emma:interpretation id="interp3" emma:lang="" emma:confidence="0">
                  <emma:literal>.</emma:literal>
                </emma:interpretation>
                <emma:interpretation id="interp4" emma:lang="" emma:confidence="0">
                  <emma:literal>:</emma:literal>
                </emma:interpretation>
                <emma:interpretation id="interp5" emma:lang="" emma:confidence="0">
                  <emma:literal>o</emma:literal>
                </emma:interpretation>
              </emma:one-of>
            </emma:emma>
          </inkml:annotationXML>
          <inkml:trace contextRef="#ctx0" brushRef="#br0" timeOffset="171892.1794">552-3634 64 0,'0'0'36'0,"0"0"7"16,0 0-5-16,0 0-5 0,0 0-4 15,0 0-5-15,0 0 3 16,0 0-6-16,0 0-3 16,0 0-9-16,0 0-7 15,0 0-1-15,0 0-1 16,0 0 0-16,0 0-1 16,0 0 1-16,0 0 0 15,3 0 1-15,3-3 1 16,3-7 0-16,4 2-2 15,-4-3 2-15,-3 5-2 16,-6-1 0-16,3 1 0 0,5-1 0 16,-5-1 0-16,6-3 0 15,0 1 0-15,1-5 0 16,-10 4 0 0,6 1 0-16,-6 1 0 0,0 3 1 15,0 2-1-15,0 2 0 16,0 2 0-16,0 0 0 15,0 0 0-15,0 0 1 16,0 0-1-16,0 0-1 16,0 0 0-16,0 0-3 15,0 0 0-15,0 0-1 16,0 0 4-16,3 0-2 0,-3 0 2 16,6 0 1-16,-6 0-1 15,0 0 2-15,0 4-1 16,0 4 0-16,0 3 0 15,0 0 0-15,9 7 0 16,-9 4 0-16,10 5 0 16,-1 1 0-16,-3 3 0 15,-3 2 0-15,3-4 0 16,-6-2-1-16,0-3-7 16,0-3-14-16,4-6 1 15,-4-2-2-15,0-5 6 16,6-1 8-16,-6-1 2 15,3-5 1-15,3 4-6 16,-6-5-1-16,9 0 4 16,-6 0-2-16,4 0-4 15,-4 0-30-15,6 0-68 16</inkml:trace>
        </inkml:traceGroup>
        <inkml:traceGroup>
          <inkml:annotationXML>
            <emma:emma xmlns:emma="http://www.w3.org/2003/04/emma" version="1.0">
              <emma:interpretation id="{8478C377-315C-4460-AA38-2C4465E5B467}" emma:medium="tactile" emma:mode="ink">
                <msink:context xmlns:msink="http://schemas.microsoft.com/ink/2010/main" type="inkWord" rotatedBoundingBox="28704,22699 30455,22572 30510,23329 28759,23455"/>
              </emma:interpretation>
              <emma:one-of disjunction-type="recognition" id="oneOf2">
                <emma:interpretation id="interp6" emma:lang="" emma:confidence="1">
                  <emma:literal/>
                </emma:interpretation>
              </emma:one-of>
            </emma:emma>
          </inkml:annotationXML>
          <inkml:trace contextRef="#ctx0" brushRef="#br0" timeOffset="6356.0233">920 2339 20 0,'0'0'21'16,"0"0"-14"-16,0 0 4 0,0 0 2 15,0 0-5 1,0 0 7-16,0 0 20 15,-11 0 2-15,11 0-10 0,0 0-7 16,0 0 1-16,0-2-5 16,0 2-6-16,0-3-7 15,0 2 1-15,0-4-4 16,0-1 0-16,0-4 0 16,0-3 1-16,20-2-1 15,8-2 0-15,0-2 1 16,0 2-1-16,0 0 0 15,6 2 1-15,-10 3-1 16,-2 1 0-16,-6 7 0 16,-7 0 0-16,0 1 0 15,-6 1 0-15,4 2 0 0,-7 0 0 16,3 0-1-16,-3-2 1 16,6 2 1-16,-3-2-1 15,3 0 0 1,3-2 0-16,4 0 0 0,2-3 0 15,11 0 0-15,-13 6 0 16,-4-2 0-16,0 1 0 16,-3 2 0-16,-6 0 0 15,4 0 0-15,-4-1 0 16,0-2 0-16,6 1-1 16,-3 0 1-16,6 0 1 15,0-2-1-15,7-3 0 0,-7 5 0 16,1-3 0-16,-10 5 0 15,9 0 0-15,-9 0 0 16,0 0 0 0,0 0 0-16,0 0 0 0,0 0 0 15,9-7-13-15,7-8-107 16</inkml:trace>
        </inkml:traceGroup>
        <inkml:traceGroup>
          <inkml:annotationXML>
            <emma:emma xmlns:emma="http://www.w3.org/2003/04/emma" version="1.0">
              <emma:interpretation id="{DD3FB4BB-569E-47AC-A685-CE03F4C42453}" emma:medium="tactile" emma:mode="ink">
                <msink:context xmlns:msink="http://schemas.microsoft.com/ink/2010/main" type="inkWord" rotatedBoundingBox="27703,16950 27658,16463 29613,16283 29658,16769"/>
              </emma:interpretation>
              <emma:one-of disjunction-type="recognition" id="oneOf3">
                <emma:interpretation id="interp7" emma:lang="" emma:confidence="1">
                  <emma:literal/>
                </emma:interpretation>
              </emma:one-of>
            </emma:emma>
          </inkml:annotationXML>
          <inkml:trace contextRef="#ctx0" brushRef="#br0" timeOffset="56276.626">-1333-4083 57 0,'0'0'34'0,"0"0"-13"15,0 0-3-15,0 0-10 16,0 0 2-16,0 0-4 16,0 0-4-16,0 0 2 0,-47 2-1 15,44 0 7-15,-3-2 2 16,3 0 4-16,-6 3-4 15,2-3-1-15,7 0 2 16,0 0-8-16,-9 0-3 16,9 0 1-16,0 0-1 15,0 0 6-15,0 0-1 16,0 0-2-16,0 0 5 16,0 0 4-16,0 0-5 15,0 0 0-15,0 0 0 16,0 0-5-16,0 0-2 15,0 0-2-15,0 0 0 0,0 0 0 16,0 0 0-16,0 0 1 16,0 0-1-16,0 0 4 15,0 0-4-15,0 0-1 16,0 0 1-16,0 0 2 16,0-7-2-16,0 1 0 15,19 0-1-15,-10 3 1 16,0-1 1-16,1 2-1 15,-1-3 0-15,0 4 0 16,0-2 0-16,1 1-1 16,-1 2-3-16,7-2-2 15,-7 2-4-15,0-2 5 0,-9 0 4 16,9 0-2-16,1 0 3 16,6-5 0-1,-3 3 2-15,5 0-2 0,-2 0 0 16,-7 4-2-16,3-3 2 15,4 3-2-15,-4 0-2 16,4 0 2-16,-7 0-3 16,0 0 2-16,1 0 0 15,-4 0 0-15,3 0-1 16,1 0 1-16,-7 0 3 16,3 0 0-16,-3 0-2 15,3 0 2-15,4 0 0 16,-7 0 2-16,6 0-2 0,0 0 0 15,1 0-2 1,5 0 2-16,-6 0 0 16,10 0 0-16,-4 0 0 0,-5 0-2 15,-1 0 1-15,1 0 0 16,-7-2 1-16,4 2-1 16,-4-1 1-16,3-2 0 15,-3 3 1-15,6-2-1 16,1-2 0-16,5-2 0 15,4-1 0-15,-10-1 0 16,19-1 0-16,-3-1 0 16,-7-1 0-16,1-2 0 15,-7 5 0-15,-2 1 0 16,-1 3 1-16,-3 2 0 16,-6-2-1-16,9 4 0 15,1-3 0-15,-4 3 0 0,-3-1-1 16,6-1 1-1,-2-1-1-15,-4-3 2 0,12 2-1 16,-6-5 2-16,4 1-2 16,3-1 0-16,-3 1 1 15,-4 2-2-15,-3 0 2 16,4 1-1-16,-10 3 0 16,0 0 0-16,9 2-1 15,-9 0 1-15,9-2 0 16,-9-1-1-16,16-1 1 0,-4-2 0 15,4-3 0-15,-4 3 1 16,-3 0-1-16,7-1 0 16,-13 5 1-1,3 1-1-15,-6-2 0 0,3 1 0 16,-3 2 0-16,0-2 0 16,6 0 0-16,4-2 0 15,-1-1 0-15,0 1 0 16,10-2-1-16,-4 1 1 15,4-1 0-15,-7 4 0 16,-2-2 0-16,-1 2 0 16,-3 0 0-16,-3-3 0 15,4 3 1-15,-4-2-1 16,6 0 2-16,0 0-4 0,-2-3 4 16,3 3-2-1,-1 0 0-15,7 1-2 0,-4 0 2 16,-3-2-1-16,1 1 2 15,5 0-1-15,-6-1 0 16,4 3 0-16,-4-2 0 16,7 0 0-16,-7-1 0 15,-6-1 2-15,3 0-2 16,13-1 0-16,-10 1 0 16,0 0 0-16,7 2 0 15,-7-5 0-15,4 5 0 0,2-3-2 16,-2 3 2-1,-4 0 0-15,6 2 0 0,-12 0 0 16,4 2 0-16,2-2-1 16,0 0 1-1,2-1 0-15,4-1 0 0,-6 2 0 16,1-4 1-16,-1 2-1 16,0-2 0-16,1-1 0 15,2 1 0-15,-3-1 2 16,1 3-2-16,-1 0 0 15,-3 2 0-15,-6-1-2 16,9 3 2-16,1-1 0 0,-1-2 0 16,0 1 0-1,1 0-1-15,-1 0 1 16,6-3 0-16,-2 4 1 16,-4-6-1-16,7 1 0 15,-4-3 0-15,-3 3 0 16,-3 1 0-16,4 4 0 15,-10-2 0-15,0 3 0 0,0 0 0 16,0 0 0-16,9 0 0 16,-9 0 0-16,16 0-1 15,-7 0 1-15,3-3 0 16,5-2-1-16,1 1 1 16,1 0 1-16,-7-1-1 15,-2 3 0-15,-4 2 1 16,-6-2-1-16,3 2 2 0,-3 0-2 15,0 0 0-15,0 0 0 16,0 0 0 0,6-2 0-16,-6 0 0 15,10 0 0-15,-1-3 0 0,0 4 0 16,-3-2 0-16,-3 1 0 16,-3 2 0-16,0 0 0 15,0 0 1-15,0 0-1 16,0 0 1-16,0 0 0 15,0 0 0-15,0-1-1 16,7 1-1-16,-4-5 0 16,6 3 1-16,0 0 0 15,1-3 0-15,-1 4 0 16,-3-4 0-16,3 5 0 0,1 0 0 16,-10-2 0-1,3 2 0-15,-3 0 0 0,0 0 1 16,0 0-1-16,0 0 3 15,0 0-2-15,0 0 1 16,0 0 1-16,0 0-3 16,0 0 0-16,0 0-3 15,0 0 3-15,0 0-1 16,0 0 1-16,6 0 0 16,-6 0 0-16,0 0 0 15,0 0 0-15,0 0 0 16,0 0 1-16,0 0 0 15,0-2-1-15,0 2 3 16,0 0-3-16,0-3 0 16,0 3-1-16,0 0 1 0,0 0-4 15,0 0-8-15,0 9-54 16</inkml:trace>
        </inkml:traceGroup>
      </inkml:traceGroup>
    </inkml:traceGroup>
  </inkml:traceGroup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4:02.569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51B4B52B-ED07-481D-90BD-BF373C8C4BAB}" emma:medium="tactile" emma:mode="ink">
          <msink:context xmlns:msink="http://schemas.microsoft.com/ink/2010/main" type="writingRegion" rotatedBoundingBox="19373,23790 18727,21267 21164,20643 21810,23166"/>
        </emma:interpretation>
      </emma:emma>
    </inkml:annotationXML>
    <inkml:traceGroup>
      <inkml:annotationXML>
        <emma:emma xmlns:emma="http://www.w3.org/2003/04/emma" version="1.0">
          <emma:interpretation id="{162DE3BD-70BD-4CB4-8DE0-09A75F990A93}" emma:medium="tactile" emma:mode="ink">
            <msink:context xmlns:msink="http://schemas.microsoft.com/ink/2010/main" type="paragraph" rotatedBoundingBox="19373,23790 18727,21267 21164,20643 21810,23166" alignmentLevel="1"/>
          </emma:interpretation>
        </emma:emma>
      </inkml:annotationXML>
      <inkml:traceGroup>
        <inkml:annotationXML>
          <emma:emma xmlns:emma="http://www.w3.org/2003/04/emma" version="1.0">
            <emma:interpretation id="{28C82CB0-D8A5-4475-9C13-7D32B592734F}" emma:medium="tactile" emma:mode="ink">
              <msink:context xmlns:msink="http://schemas.microsoft.com/ink/2010/main" type="line" rotatedBoundingBox="19373,23790 18727,21267 21164,20643 21810,23166"/>
            </emma:interpretation>
          </emma:emma>
        </inkml:annotationXML>
        <inkml:traceGroup>
          <inkml:annotationXML>
            <emma:emma xmlns:emma="http://www.w3.org/2003/04/emma" version="1.0">
              <emma:interpretation id="{24BD38FB-6A1C-4C6C-9412-ED98C7638854}" emma:medium="tactile" emma:mode="ink">
                <msink:context xmlns:msink="http://schemas.microsoft.com/ink/2010/main" type="inkWord" rotatedBoundingBox="19373,23790 18903,21954 21340,21331 21810,23166"/>
              </emma:interpretation>
              <emma:one-of disjunction-type="recognition" id="oneOf0">
                <emma:interpretation id="interp0" emma:lang="" emma:confidence="1">
                  <emma:literal/>
                </emma:interpretation>
              </emma:one-of>
            </emma:emma>
          </inkml:annotationXML>
          <inkml:trace contextRef="#ctx0" brushRef="#br0">660 1300 53 0,'0'0'33'16,"0"0"-7"-16,0 0-2 16,0 0-10-16,0 0 3 15,0 0-8-15,0 0 1 16,0 0 7-16,0 0-6 16,0 0 0-16,0 0-3 15,0 0-2-15,0 0 3 16,0 0 1-16,0 0 1 0,0 0-4 15,0 0-2-15,0 0-5 16,0-3 0 0,0 2 0-16,0-2 1 0,0-1-1 15,0 0 0-15,0-5-1 16,10-1 1-16,11-3 0 16,7-4 0-16,0-2 1 15,6-2-1-15,4-1 0 16,-1 1 1-16,6 2-1 15,-6 4 0-15,7 1-1 16,-7 3 1-16,0 1 0 16,7 1 0-16,-7 1 0 15,-6-2 0-15,3 1 0 16,3-6 0-16,-3-2 0 16,-6 0 1-16,0 0-1 15,0 3 2-15,-3 1-4 16,-7 2 2-16,4 2 0 0,-3 5 0 15,-4 0-1-15,13 2 1 16,-9 0-1-16,5 0 0 16,-2 0 1-16,-3-5 0 15,6 1 1-15,-7-5-1 16,7 1 0-16,-3-1 0 16,-4-2 0-16,1 5 0 15,0-3 0-15,-4 3 0 16,4 1 1-16,-10 1-1 0,10 0 0 15,-4 2-1 1,-3-1 1-16,4 1 0 0,-4-2 0 16,7 0 0-1,-4-1 0-15,-5 1 0 0,8 0 0 16,-2-1 1-16,-4 0-1 16,-2 3 1-16,-1 2-1 15,0 2 0-15,0-1-2 16,1-2 2-16,-1 3 0 15,0-2 0-15,-2 0 0 16,2 0 0-16,0-2 0 16,0-3 0-16,10 0 0 15,-3 1 1-15,2-2-1 16,1-3 0-16,-7 1 1 16,7-3-1-16,-4 5 0 0,-5 3 0 15,-1 1-1 1,-9 0 1-16,9 2 0 0,1 0 0 15,-10 0 0-15,15-3 0 16,-12 3 0-16,6 0 0 16,-2 0 1-16,-4 0-1 15,-3 2 0-15,0 0 0 16,0 0 0-16,0 0 0 16,0 0 0-16,0 0 2 15,0 0-4-15,0 0 2 16,0 0 0-16,0 0 0 0,0-2 0 15,0 2-1-15,6 0 0 16,-3-2-3 0,3-2 4-16,4-1 0 0,-7 4 2 15,6-2-2-15,-9 3 0 16,0 0 0-16,6 0 1 16,-6 0-1-1,0-4 1-15,9-1-1 0,1-3 1 16,-1-2-1-16,0 3 0 15,1 5 0-15,-1 0-1 16,-9 2 0-16,0 0 0 16,9 0 1-16,-9 0 0 15,0 0 0-15,0 0 0 16,0 0 1-16,0 0 0 16,0 0-1-16,0 0 0 15,0 0 1-15,0 0-1 16,0 0 0-16,0 0-1 15,0 0 0-15,0 0 1 0,0 0 0 16,0 0 0-16,0 0 1 16,0 0-2-16,0 0 2 15,0 0-1-15,0 0 0 16,0 0 0-16,0 0 0 16,0-2 0-16,6 0-7 0,4 2-20 15,-10 0-72 1</inkml:trace>
          <inkml:trace contextRef="#ctx0" brushRef="#br0" timeOffset="1571.1587">1891 1352 29 0,'0'0'58'0,"0"0"-26"15,0 0 6-15,0 0-7 16,0 0-16-16,0 0-5 16,0 0-4-16,0 0 4 15,0 0-1-15,0 0 1 16,0 0-2-16,0 0-1 16,0 0-2-16,0-2-3 15,0-2-2-15,0 0 0 16,0-2 0-16,0-3 0 0,16 1 0 15,-4-3 0-15,7 3 0 16,-1-3 0 0,-2 0 0-16,3-4 0 15,-1 0 1-15,1-1-1 0,-1-1 0 16,7 2 0-16,-3 1 0 16,-3-1 0-16,-4 3 2 15,4 6-2-15,-10 2 0 16,0 0-3-16,10 0 3 15,-4-3 0-15,-2-1 0 16,2 4 0-16,-2-5 0 16,2 1 1-16,4 0-1 15,-10-5 0-15,10 6 0 16,-10 1 0-16,6 2 0 16,-11 4 0-16,2-3 0 15,-3 2-1-15,3-2 1 0,-3 1 0 16,6 1 0-16,1-2 0 15,-1-1 0-15,0-3 1 16,1-1-1 0,-1 2 0-16,6 0 0 0,-5-1 0 15,-10 3 0-15,9 0 0 16,0 1 0-16,-9 1 0 16,0 2 0-16,10 0 0 15,-4 0 0-15,-6 0-1 16,3 0 1-16,-3 0 0 15,6 0 0-15,-6-2 0 16,0 0 0-16,3 2 0 0,-3-2 0 16,0 2 1-1,0 0-1-15,0 0 0 16,6 0 0-16,-6 0 0 16,4-4 0-16,5 0 0 0,0-3 0 15,7-4 0-15,-7 3 0 16,3-2 0-16,-2 5 0 15,-4 1 0-15,-6 4 0 16,0 0 2-16,0 0-2 16,0 0 1-16,0 0-1 15,0 0 1-15,0 0-1 16,0 0 0-16,0 0-1 16,0-3 1-16,9 3-1 0,1 0-4 15,-10 0-35 1,0 0-106-16</inkml:trace>
          <inkml:trace contextRef="#ctx0" brushRef="#br0" timeOffset="175301.0435">217 762 31 0,'0'0'53'0,"0"0"-24"16,0 0-13-1,0 0-7-15,0 0-2 16,0 0 2-16,0 0 0 0,0 0-5 16,0 0-3-16,0 0 1 15,0 0 0-15,0 0-2 16,0 0 2-16,0 0 4 16,0 0 3-16,0 0 5 15,0 0 3-15,0 0-12 16,0 0-4-16,0 0 5 15,0 0-3-15,0 0 3 16,0 0-2-16,0 0 1 16,0 0-5-16,0 0 0 15,0 0 0-15,0 9 0 16,19 1 0-16,-1 0 1 0,7 4-1 16,-3-2 0-16,3 1 1 15,2 2-1-15,1-1-1 16,6 1 1-16,-3 4 0 15,4-2 1-15,11-2 2 16,-3 0-3-16,-5 0 1 16,-1 4-1-16,9 2 0 15,-2 0 0-15,-7-4 1 0,0 0 0 16,0 0 1 0,-9 0-1-16,6 0-1 15,-6-2 0-15,0-3 0 16,0 1 0-16,0-2 0 0,-3-1 0 15,3 1 1 1,-3-5-1-16,-4 2 0 16,4 5 0-16,-6-2 0 0,-1 1 1 15,10 1-1-15,-9-4 0 16,-4 1-1-16,4-5 1 16,-10-2 0-16,4 4 0 15,-4-5 1-15,0 2-1 16,-3 1 0-16,4-4 0 15,-10 4 0-15,9-5 1 16,-9 0-1-16,0 0 2 16,0 0-2-16,0 0 1 0,0 0 0 15,0 0 2 1,0 0 0-16,0 0 4 16,0 0 1-16,0 0 3 0,0 0-3 15,0 0 1-15,0 0-2 16,0 0-7-16,0 0 0 15,0 0 0 1,0 0-6-16,0 0-44 0,0 0-39 16</inkml:trace>
          <inkml:trace contextRef="#ctx0" brushRef="#br0" timeOffset="176884.079">691 447 18 0,'0'0'24'16,"0"0"-2"-16,0 0-5 16,0 0-4-16,0 0 5 0,0 0 6 15,90 42-12 1,-71-33 0-16,6 1-5 15,-4 0-2-15,4 4-4 0,3-2 2 16,0 3 0 0,0-2-1-16,0 2 1 0,-3-1 2 15,3 1 1-15,-1 2 0 16,-2 0-2-16,3 0-2 16,0-1-2-16,-6 2 1 15,3 1-1-15,9-2 0 16,-6-3 0-16,0 3 2 15,-1-4-2-15,-8 0 0 16,15-1 1-16,-6 1-1 16,0-2 1-16,0-1 0 15,-10 1 0-15,7-1 1 16,-3 1-2-16,-7 2 1 0,-5-5-1 16,-1 0 0-1,0-1 0-15,4 1 0 0,2 1 1 16,4 0-1-16,9 3 0 15,-3-3 1-15,-4 1-1 16,-2 0 0-16,0-1 1 16,-4 0-1-16,4-1 2 15,-10 0-2-15,0-1 1 16,1 1-1-16,-1-2 0 16,-3 1 1-16,6-1-1 15,-2 1-1-15,8 1 1 16,1-2 0-16,-4 1-1 0,4-1 1 15,0 1 0 1,-4 1 2-16,-2 1-2 0,2-1 2 16,-12 1-2-1,6-1 0-15,-2-2 0 0,-4 1 0 16,6-3 0-16,0 2 0 16,7 3 2-16,2 1-4 15,7 3 4-15,-3-1-2 16,3 2 1-16,-3 0 0 15,-7-3 0-15,-3-2-1 16,4-2 1-16,-7-2 0 16,-9-3-1-16,0 0 0 0,0-2 0 15,0 0 0-15,0 0 0 16,10 3 0 0,-1 3 2-16,0-2-1 0,0 4-1 15,7 1 0-15,-7-5 0 16,-6 2 0-16,4-3 0 15,-4-1 0-15,-3-2 0 16,0 0 0-16,0 0 0 16,0 0 1-16,0 0 0 15,0 0-1-15,0 0 0 16,0 0-2-16,0 0-52 16</inkml:trace>
          <inkml:trace contextRef="#ctx0" brushRef="#br0" timeOffset="-9673.4767">71 1029 16 0,'0'0'54'15,"0"0"-8"-15,0 0-13 0,0 0-3 16,0 0-14-16,0 0 5 16,0 0-7-16,-65 1-7 15,59-1-1-15,6 0 1 16,0 0 4-16,0 0-2 15,0 0-6-15,0 0-1 16,0 0-1-16,0 0-1 16,0 0 0-16,0 0 0 15,0 0 0-15,0 0 0 16,0 0 0-16,0 0-1 16,0 0 2-16,0-6-1 0,19-2 0 15,5 0 0-15,4-3 1 16,0 0-1-16,9-4-1 15,1-1 1-15,-4-5 1 16,12 1-1-16,1-3 0 16,-4 0 0-16,10-3 2 15,-7 1-2 1,-8 2 0-16,14 0 0 0,-5 2 0 16,-1 3-2-16,-2 2 2 15,2 3 0-15,-9-2 0 16,16 0 0-16,-13 0-1 15,7-4 1-15,3 1 0 0,-10-2 0 16,3-1 0-16,-6 0 0 16,10 0 0-1,-10 1 1-15,-3 4-2 16,0 3 1-16,-6 0 0 0,3 2 0 16,3 1 0-16,-6-2-1 15,10-3 1-15,-4 0 0 16,-3-2 0-16,3-3 0 15,0-1 0-15,-3 2 1 16,3-2-1-16,-6 5-1 16,0-2 1-16,0 6 0 15,-10-1 0-15,1 3 0 0,-4-1-4 16,-2 2 2 0,-7 3-1-16,3 0-2 15,10-3 4-15,-10 3-2 16,7-2 3-16,2-3 0 0,-5 1 0 15,12-3 0-15,-13 0 0 16,3 2 0-16,4 3 0 16,-10 1 0-16,-9 3 0 15,10 2 0-15,-10 2 0 16,6 0-1-16,-6 0 1 16,0 0 1-16,0 0 0 15,0 0-1-15,0 0 0 16,0 0 0-16,0-2 0 15,0 2 0-15,0-2 0 16,0 2 0-16,0 0 0 16,0 0 0-16,0 0-1 15,0 0 1-15,0 0 0 0,0 0 0 16,0 0 0-16,0 0 0 16,0 0 1-16,0 0-1 15,0 0 0-15,0 0 0 16,3 0-1-16,3 0 1 15,-6-2 0-15,9 2 1 16,-5 0-1-16,2 0 0 16,-3 0-1-16,3-3 1 15,3-1 0-15,1-6 0 16,-1-3 1-16,3-1-1 16,4-6 2-16,-7 6-2 15,0 0 1-15,10 7-1 0,-13 2-1 16,-3 3 1-16,-3 2-3 15,7 0 3-15,-7 0-1 16,3 0 0-16,3 0 1 16,-3 0 0-16,3 0-1 15,-6 0 1-15,3 0-2 16,-3 0 2-16,0 0 0 0,7 0 0 16,-7 0 0-16,0 0 0 15,0 0 0 1,0 0 0-16,0 2 0 15,0 7 0-15,0-6 0 0,0 2-1 16,0-1-5-16,0-1-27 16,0-1-5-1,0 2-11-15,0 4-37 16</inkml:trace>
          <inkml:trace contextRef="#ctx0" brushRef="#br0" timeOffset="178453.4443">772-278 45 0,'0'0'83'16,"0"0"-64"-16,0 0-7 15,0 0-3-15,0 0 2 16,0 0-4-16,53 22-5 0,-44-18 7 16,0-2-2-16,4 0-5 15,-4 1 2-15,0-2 4 16,1 2-2-16,5-1 1 15,-6 4-1-15,10 2 4 16,15 3-1-16,-12-1-2 16,6 2-2-16,-3-2-3 15,2 5-2-15,11-3 1 16,-4 6-1-16,3-3 0 16,10 5 2-16,-1 4-1 15,-3 1 0-15,13 2-1 0,-3 1 1 16,-7-1-1-16,7 1 1 15,-13-4 1 1,4-2-2-16,-7 2 0 0,0-5 1 16,-3-2-1-16,-6-4-1 15,0-1 1-15,0 1-2 16,-3 0 0-16,-3-1 1 16,2 3 1-16,4 9 1 15,10 1 0-15,-14 0-1 16,-2-4 4-16,-3-6-4 15,-13-6 0-15,12-1 0 16,-8-1-3-16,-1-1 3 16,-3-2-1-16,4-1 0 0,-1-2 0 15,0 4 1-15,1-1 0 16,-1 2 1 0,0 3-1-16,4-3 1 0,-4 3-1 15,0-5 0-15,-3 0 0 16,-6-2 1-16,3 0-1 15,-3-2-8-15,0 3 2 16,0-3 1-16,0 0 4 16,0 0 1-16,0 1 1 15,0-1-1-15,0 0 2 16,7 0-2-16,-7 0 0 16,0 0-2-16,0 0 1 15,0 0-5-15,0 0-2 0,0 0-15 16,0 0 0-1,0 0 10-15,0 0-11 0,0 0 12 16,0 0-1-16,0-1-18 16,0-4-34-16</inkml:trace>
          <inkml:trace contextRef="#ctx0" brushRef="#br0" timeOffset="-7550.1313">598 334 41 0,'0'0'37'16,"0"0"-22"-16,0 0 12 15,0 0-2-15,0 0-8 0,0 0-5 16,0 0-10-16,0-8-2 16,0 8-4-16,0 0-14 15,0 0-1-15,-6 0 19 16,3 0 1-16,-3 0 0 15,-3 0 1-15,5 0 3 16,-2 0 0-16,3 0 2 16,3 0 5-16,0 0 0 15,0 0 3-15,0 0-4 16,-6 0-1-16,6 0-4 16,0 0-2-16,0 0 6 15,0 0 6-15,0 0 7 0,-3 0 1 16,3-6-14-16,0 1-5 15,0 4 1-15,0 1-3 16,0-3-3-16,0 3-2 16,0-4 1-16,0-1 0 15,0-1 1-15,22-3 0 16,2-1 1 0,4-2-1-16,10-6 1 0,-11 2-1 15,1-3 0-15,6-1 0 16,-6 1 2-16,0 1-2 15,0 3 0-15,0 2 0 16,0 2 0-16,-3 5 0 0,9-1-3 16,-6 1 2-16,0-2 1 15,0 0-1 1,-1-1 1-16,8 0-1 0,-14-3 2 16,7-1-1-16,-3-4 0 15,3 0 0-15,9-2 0 16,-9 0 0-16,6 5 0 15,-15 1-1-15,-1 4-1 16,10 3 0-16,-9-3-4 16,-4 1 0-16,4-3 3 15,0-4 1-15,-1 3 2 16,1-1 0-16,-1-2 0 16,7 3 0-16,-3-1 0 0,-4 0-1 15,7 5 2 1,-6-1-2-16,-10 1 1 15,10 5-1-15,-13-1-5 0,3 2-2 16,-6 0 2-16,4 0 5 16,-4-2 1-16,3 2 0 15,-3-2 0-15,3 1 1 16,-3-1-1-16,7-3 0 16,-4 3 0-16,3-2 0 15,-6 4 0-15,3 2 0 16,-2-2 0-16,-4 2-1 15,0 0 1-15,0 0 0 0,0 0 0 16,6-2 0 0,-6 2 0-16,3-3 0 15,3 2 0-15,-6-1 1 0,9 2-1 16,-9-3 0-16,0 3 0 16,0 0 1-16,0 0-1 15,0 0-1 1,0 0 1-16,0 0 0 0,0-2 0 15,10-2 0-15,-10 0 1 16,0-2-1-16,9-1 1 16,-9 3 0-16,0 2 4 15,0-3-5-15,0 5 0 16,9-4 1-16,1 2-1 16,-1-4-1-16,6-3 1 15,-2-1 0-15,2-3 0 16,4 2 1-16,-10-1-1 0,0-1 0 15,1 4 0-15,-1 6 0 16,-9 0 2 0,0 3-2-16,0 0 0 0,0 0 1 15,0 0 0-15,0 0-1 16,0 0 0-16,0 0 0 16,0 0-2-16,0 0 0 15,0 0 0-15,0 0 0 16,9 0-1-16,-9 0 3 15,10 0 0-15,-10 0 0 16,6 0 0-16,-6 0 1 16,0 0-1-16,0 0 0 15,0 0 2-15,0 0-1 16,0 0-1-16,0 0 0 16,0 0 1-16,0 0-1 15,0 0 0-15,0 0 0 0,0 0 0 16,0 0 0-16,0 0 0 15,0 0 0-15,0 0-2 16,0 0 2-16,0 4 0 16,0 5-3-16,0-1-45 15,0-1-162-15</inkml:trace>
        </inkml:traceGroup>
        <inkml:traceGroup>
          <inkml:annotationXML>
            <emma:emma xmlns:emma="http://www.w3.org/2003/04/emma" version="1.0">
              <emma:interpretation id="{EEAEAB3B-EE3E-4DE2-B793-7CC6E502AE22}" emma:medium="tactile" emma:mode="ink">
                <msink:context xmlns:msink="http://schemas.microsoft.com/ink/2010/main" type="inkWord" rotatedBoundingBox="20217,21959 20013,21161 20986,20911 21190,21710"/>
              </emma:interpretation>
              <emma:one-of disjunction-type="recognition" id="oneOf1">
                <emma:interpretation id="interp1" emma:lang="" emma:confidence="0">
                  <emma:literal>/</emma:literal>
                </emma:interpretation>
                <emma:interpretation id="interp2" emma:lang="" emma:confidence="0">
                  <emma:literal>l</emma:literal>
                </emma:interpretation>
                <emma:interpretation id="interp3" emma:lang="" emma:confidence="0">
                  <emma:literal>I</emma:literal>
                </emma:interpretation>
                <emma:interpretation id="interp4" emma:lang="" emma:confidence="0">
                  <emma:literal>,</emma:literal>
                </emma:interpretation>
                <emma:interpretation id="interp5" emma:lang="" emma:confidence="0">
                  <emma:literal>Y</emma:literal>
                </emma:interpretation>
              </emma:one-of>
            </emma:emma>
          </inkml:annotationXML>
          <inkml:trace contextRef="#ctx0" brushRef="#br0" timeOffset="179567.3559">943-803 55 0,'0'0'43'15,"0"0"-15"-15,0 0-7 16,0 0-14-16,0 0-1 15,0 0 0-15,-62-3 3 16,52 3 19-16,1 0 4 16,3 0-5-16,3 0 10 15,-4 0-2-15,4 0-12 16,3 0-9-16,0 0-7 16,0 0-7-16,0 0 1 0,0 0-6 15,0 0 7-15,0 0-2 16,0 0 6-1,22 8-5-15,6 5-1 0,6 2 0 16,13 4 1-16,5 3-1 16,4 2 0-16,0 0 0 15,-3-4 0-15,9 4 0 16,-7 1 0-16,-2 1 3 16,3 1 0-16,0 5-2 15,0-2-1-15,-4-3 1 16,4 3 1-16,-9-7-2 15,-4-2 0-15,10 0 0 16,-16-4 0-16,-6-2 0 16,-6-2 0-16,9-3 0 15,-12 1 2-15,-4-2-2 16,1 1 0-16,-4 1 2 16,-2-5-2-16,-7 1 2 0,3-4-2 15,0 0 0-15,-9-2-3 16,0 2 1-16,0-3-1 15,0 0 3-15,0 0-1 16,0 0 0-16,0 0 1 16,0 0 0-16,0 0-1 15,0 0-1-15,0 0 0 16,0 0 1-16,0-4 0 16,0-1-24-16,0 4-77 15</inkml:trace>
        </inkml:traceGroup>
        <inkml:traceGroup>
          <inkml:annotationXML>
            <emma:emma xmlns:emma="http://www.w3.org/2003/04/emma" version="1.0">
              <emma:interpretation id="{71FFFE0D-8185-4FD7-9B77-16FDD5FDD0D8}" emma:medium="tactile" emma:mode="ink">
                <msink:context xmlns:msink="http://schemas.microsoft.com/ink/2010/main" type="inkWord" rotatedBoundingBox="19806,21628 19744,21385 20850,21102 20912,21344"/>
              </emma:interpretation>
              <emma:one-of disjunction-type="recognition" id="oneOf2">
                <emma:interpretation id="interp6" emma:lang="" emma:confidence="1">
                  <emma:literal/>
                </emma:interpretation>
              </emma:one-of>
            </emma:emma>
          </inkml:annotationXML>
          <inkml:trace contextRef="#ctx0" brushRef="#br0" timeOffset="-5380.3331">636-339 20 0,'0'0'53'15,"0"0"0"-15,0 0-17 0,0 0-7 16,0 0-3-16,0 0-4 16,0 0-9-16,0 0-7 15,0 0-4-15,0 0-2 16,0 0 1-16,0 0-1 15,0 0 0-15,0 0 0 16,0 0 0-16,0 0 0 16,0 0 0-16,0 0 0 15,0-4 0-15,0 0 0 16,9-4 1-16,16 1-1 16,-4 1 1-16,4-3-1 15,-3 5-1-15,3-3 1 16,-7 3 1-16,7-2-1 0,-6 0 0 15,2 0 0-15,-5-1 1 16,3-1-1-16,-7-1 0 16,3-1 0-16,4 1 0 15,6 0 0-15,-3 1 0 16,2 1 0-16,-2 1 0 16,-6-2 0-16,11 2 0 15,-8-3 0-15,6 1 0 16,-6-1 0-16,-7 3 0 15,-3-3 0-15,7 3 0 16,-7-1 0-16,0-1 2 16,1 2-2-16,-10 1 0 15,9 2 0-15,6-2-2 16,-5 1 2-16,-1-2 0 0,3-1 0 16,-2 1 0-16,5-3 0 15,4 1 0-15,-7-2 0 16,4 1 2-16,-7-1-2 15,0 1 0-15,7 3 0 16,-13-1 0-16,6 1 0 16,-3 1 0-16,4 1 0 15,-7-2 1-15,6 4-1 16,0-5-1-16,1 4 1 16,-1-4 0-16,0 1 0 0,7-3 0 15,-7 1 1 1,0-1-1-16,1-1 0 15,-1 3 1-15,0 1-1 16,1 0 1-16,-4 1-1 0,3 1 0 16,-6 0 0-1,3-1 0-15,-2 3-1 0,2-2 1 16,-3 4 0-16,3-2 1 16,-6 2-2-16,3-2 2 15,3 0-1-15,-3-1 0 16,4 0 0-16,-7 0 0 15,3 1 0-15,3 0 0 16,3-3-1-16,1-1 1 16,-1 2 0-16,-9 0 0 15,9 2 0-15,1 0 0 0,-10-2 1 16,15 1-1 0,-12 3 0-16,3-3 0 0,-6 3 0 15,3 0 0 1,-3 0 0-16,0 0 0 0,0 0 1 15,0-3-1-15,0 3 0 16,0 0 1-16,0 0 2 16,0 0-2-16,0 0 4 15,0 0-3-15,0 0-1 16,0 0 1-16,0-2-2 16,7 2 0-16,-4-4 0 15,-3 4 0-15,0 0 0 16,0 0 1-16,0 0-1 0,0 0 0 15,0 0 1 1,0 0-1-16,0 0 1 16,0 0-1-16,0 0 0 15,0 0 0-15,0 0-1 16,0-3 0-16,6 2 1 0,-3 1 0 16,3 0 0-16,-3 0-1 15,-3 0 1-15,0 0 0 16,0 0 0-16,0 0 0 15,0 0 0-15,0 0 0 16,0 0 1-16,0 0-1 16,0 0 0-16,0 0 0 15,0 0 0-15,0 0 0 16,0 0 0-16,7 0-1 16,-7 0-10-16,3 10-1 15,-3 1-105-15</inkml:trace>
        </inkml:traceGroup>
        <inkml:traceGroup>
          <inkml:annotationXML>
            <emma:emma xmlns:emma="http://www.w3.org/2003/04/emma" version="1.0">
              <emma:interpretation id="{16DFF1E6-358D-44AC-933A-953DED0E3313}" emma:medium="tactile" emma:mode="ink">
                <msink:context xmlns:msink="http://schemas.microsoft.com/ink/2010/main" type="inkWord" rotatedBoundingBox="20474,21257 20370,20847 20841,20726 20946,21136"/>
              </emma:interpretation>
              <emma:one-of disjunction-type="recognition" id="oneOf3">
                <emma:interpretation id="interp7" emma:lang="" emma:confidence="0">
                  <emma:literal>/</emma:literal>
                </emma:interpretation>
                <emma:interpretation id="interp8" emma:lang="" emma:confidence="0">
                  <emma:literal>,</emma:literal>
                </emma:interpretation>
                <emma:interpretation id="interp9" emma:lang="" emma:confidence="0">
                  <emma:literal>'</emma:literal>
                </emma:interpretation>
                <emma:interpretation id="interp10" emma:lang="" emma:confidence="0">
                  <emma:literal>I</emma:literal>
                </emma:interpretation>
                <emma:interpretation id="interp11" emma:lang="" emma:confidence="0">
                  <emma:literal>l</emma:literal>
                </emma:interpretation>
              </emma:one-of>
            </emma:emma>
          </inkml:annotationXML>
          <inkml:trace contextRef="#ctx0" brushRef="#br0" timeOffset="180241.2049">1200-1120 42 0,'0'0'43'0,"0"0"-4"16,0 0-12-16,0 0-5 15,0 0-4-15,0 0 2 16,9 9-6-16,-3-9-2 15,-2 4-6-15,5 0-2 16,6 5 13-16,4-1-4 16,0 2-3-16,2 3-2 15,4 2 1-15,9 2-6 0,3 5-1 16,1-1 1-16,-1 2-2 16,6-2 1-16,-3 0 0 15,4 0 0-15,-7-4-1 16,-3 0 0-16,-6-4-1 15,-6-4 2-15,-7-1-2 16,4-4 0-16,-10 0 1 16,-3-4-2-16,-2 0 1 15,-4 0 0-15,0 0-2 0,0 0-5 16,0 0-12 0,0 0 13-16,0-6-10 15,0 2-33-15</inkml:trace>
        </inkml:traceGroup>
      </inkml:traceGroup>
    </inkml:traceGroup>
  </inkml:traceGroup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4:54.402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F0C251A3-F2A2-4F20-A56D-60DF591E99D8}" emma:medium="tactile" emma:mode="ink">
          <msink:context xmlns:msink="http://schemas.microsoft.com/ink/2010/main" type="writingRegion" rotatedBoundingBox="38078,15235 38256,15773 37930,15881 37752,15344"/>
        </emma:interpretation>
      </emma:emma>
    </inkml:annotationXML>
    <inkml:traceGroup>
      <inkml:annotationXML>
        <emma:emma xmlns:emma="http://www.w3.org/2003/04/emma" version="1.0">
          <emma:interpretation id="{E6E7A013-606B-41FB-8238-1F5B66A3DB37}" emma:medium="tactile" emma:mode="ink">
            <msink:context xmlns:msink="http://schemas.microsoft.com/ink/2010/main" type="paragraph" rotatedBoundingBox="38078,15235 38256,15773 37930,15881 37752,15344" alignmentLevel="1"/>
          </emma:interpretation>
        </emma:emma>
      </inkml:annotationXML>
      <inkml:traceGroup>
        <inkml:annotationXML>
          <emma:emma xmlns:emma="http://www.w3.org/2003/04/emma" version="1.0">
            <emma:interpretation id="{007A040C-A294-4D39-9774-A21FA15162C2}" emma:medium="tactile" emma:mode="ink">
              <msink:context xmlns:msink="http://schemas.microsoft.com/ink/2010/main" type="line" rotatedBoundingBox="38078,15235 38256,15773 37930,15881 37752,15344"/>
            </emma:interpretation>
          </emma:emma>
        </inkml:annotationXML>
        <inkml:traceGroup>
          <inkml:annotationXML>
            <emma:emma xmlns:emma="http://www.w3.org/2003/04/emma" version="1.0">
              <emma:interpretation id="{084A404D-777A-4A8B-9433-3AB23350B036}" emma:medium="tactile" emma:mode="ink">
                <msink:context xmlns:msink="http://schemas.microsoft.com/ink/2010/main" type="inkWord" rotatedBoundingBox="38078,15235 38256,15773 37930,15881 37752,15344"/>
              </emma:interpretation>
              <emma:one-of disjunction-type="recognition" id="oneOf0">
                <emma:interpretation id="interp0" emma:lang="" emma:confidence="1">
                  <emma:literal/>
                </emma:interpretation>
              </emma:one-of>
            </emma:emma>
          </inkml:annotationXML>
          <inkml:trace contextRef="#ctx0" brushRef="#br0">-128 359 41 0,'0'0'38'0,"0"0"-17"16,0 0 7-16,0 0-7 16,0 0-14-16,0 0-6 15,0 3 1-15,0-3-2 16,0 0 0-16,0 0 0 15,0 0 1-15,0 0-1 16,0 0 3-16,0 0 1 16,0 0 9-16,0 0-2 15,0 0-1-15,0 0 0 16,0 0-3-16,0 0 0 16,0 0-4-16,0 0-2 15,0 0 1-15,0 0-2 0,0 0 0 16,0 0-1-16,0 0 1 15,0 0 0-15,0-4 0 16,0-3 0-16,0 0 0 16,10 1 0-16,-4-2 1 15,6 0-1-15,-2-1 0 16,-4 0 0-16,3 2 0 16,0-2 0-16,1 3 0 15,-1-3 0-15,0 3 0 16,1-1 0-16,-10 1 0 15,15 0 0-15,-12 1 0 0,-3 1 1 16,6-2-1-16,-2-1 0 16,2 3 1-1,-3 0-1-15,-3 1 0 16,6-1 0-16,-3 2 0 0,3-4 0 16,-3-1 0-16,7 1 0 15,-4-2 0-15,-3 4 0 16,-3 0 0-16,6-1 2 15,-6 1-2-15,3-1 0 16,-3 4 1-16,7 1-1 16,-7-3 0-16,3 1 1 15,-3-2-1-15,6-2 0 16,3 0 0-16,-6-3 0 16,7 0 0-16,-1 3 0 15,-3 2 0-15,3 0 1 16,-9-1-1-16,0 5 0 0,0 0 0 15,0 0 0 1,0 0 0-16,0 0 0 16,0 0 0-16,0 0 0 15,0 0 1-15,0 0-1 0,0 0-1 16,0 0 1-16,0 0 0 16,0 0 0-16,0 0-1 15,0 0 1-15,0 0 0 16,0 0 0-16,0 0 0 15,0 0-1-15,0 0 1 16,0 0 0-16,0 0 1 16,0 0-1-16,0 0 0 0,0 0 0 15,0 0 0-15,0 0 1 16,0 0-1-16,0 0 0 16,0 0 0-1,0 0 0-15,0 0 0 0,0 0 0 16,0 0 0-16,0 0 0 15,0 0 1-15,0 0-1 16,0 0 0-16,0 0 0 16,0 0 0-16,0 0 0 15,0 0 0-15,7 0-2 16,-4 7-23-16</inkml:trace>
          <inkml:trace contextRef="#ctx0" brushRef="#br0" timeOffset="-5283.4996">9 12 24 0,'0'0'26'0,"0"0"-9"16,0 0-11-16,0 0-1 15,0 0-5-15,0 0 1 16,0 0-1-16,-3-2-1 16,3 2 1-16,0 0 1 15,0 0 0-15,-6 0 16 16,6 0 24-16,0-2-17 0,0 2-8 16,0 0-6-1,0-2-3-15,0 2-3 16,0 0-4-16,0 0 0 0,0 0-4 15,0-2-3 1,0 0 4-16,0 2-2 16,0-2-5-16,0 2 6 0,0 0 4 15,0 0 0-15,0 0 1 16,0 0-1-16,0 0 0 16,0 0 1-16,0 0-1 15,0 0 0-15,0 0-1 16,0 0-2-16,0 0 3 15,0 0 0-15,0 0 0 16,0 0 0-16,0 0 2 16,0 0-2-16,0 0 0 15,0 0 0-15,0 0 0 16,0 0 0-16,0 0-2 0,0 0 1 16,0 0-12-1,0 0-19-15,0 0-7 0,0 0 15 16,0 0 12-16,0 0 6 15,0 0 4-15,0 0 1 16,0 0-2-16,6 0-16 16</inkml:trace>
          <inkml:trace contextRef="#ctx0" brushRef="#br0" timeOffset="-3750.5793">136 67 29 0,'0'0'41'0,"0"0"-5"15,0 0-8-15,0 0-13 16,0 0-3-16,0 0-3 16,0 0-3-16,0 0-3 15,0 0-1-15,0 0-1 16,0 0 2-16,0 0 0 16,0 0 2-16,0 0 7 15,0 0 7-15,0 0-1 16,0 0-6-16,0 0-4 0,0 0-6 15,0 0 0 1,0 0-1-16,0 0-1 16,0 0 0-16,0 0 0 0,0 0 0 15,0 0 0-15,0 0 0 16,0 0 0-16,0 0 1 16,0 5-1-1,0-3-1-15,0 4 1 0,0 3 0 16,0-3 0-16,0 0 0 15,0 1-1-15,0-1-1 16,0 3 2-16,0-3 0 16,0-2 0-16,0 1 0 15,0-2 0-15,0 2-1 16,6-1 1-16,-3 2 1 16,-3 1-1-16,7-3-1 15,-7 0 1-15,3 0 0 0,-3 1-2 16,6-1-1-16,-6 0 2 15,3 2 1-15,3-4 0 16,-3 3 0-16,3-3 0 16,-6 0 0-16,4 2 1 15,-4 1-1-15,0-1-1 16,0 0 1-16,6 0 0 16,-6-2 1-16,0 0-2 15,0 1 1-15,0-1 0 16,0-2 1-16,0 0-1 15,0 2-1-15,0-2 1 0,0 0 0 16,0 2 0-16,0 2 0 16,0 2 0-1,0 1 1-15,3-3-1 0,-3 0 0 16,6 1 0-16,-6 1 0 16,0-2-1-16,0 2 1 15,0-1 0-15,0-1 0 16,0 2 1-16,0-2-1 15,0-1 0-15,0 1 0 16,0 0 0-16,0 0 0 16,0 3 0-16,0-1 0 15,0 0 0-15,0-1 0 16,0-4 2-16,0 4-4 0,0-3 2 16,0 0 0-1,0 1 0-15,0-1 2 16,0-1-2-16,0 2 0 0,0 1 0 15,0-2 0-15,0 2 0 16,0-2 0-16,0 1 0 16,0-2-2-16,0 4 2 15,0-3 0-15,0 0 0 16,0 0 0-16,0-2 2 16,0 0-2-16,0 3 0 15,0-2 0-15,0 4 0 16,0-3 0-16,0 2 0 15,0 0 0-15,0 1 0 0,0-1 0 16,0 0 0 0,0 2 0-16,0-4 0 0,0 2 0 15,0-1 0-15,0 1 0 16,0-2 0-16,0 3 0 16,0-1 0-16,0 0 0 15,0 0 0-15,0 0 0 16,3 0-2-16,-3-1 2 15,6-1 0-15,-6-2-1 16,0 0 1-16,0 0-1 16,3 0-3-16,-3 0 3 15,7 0-3-15,2 0-15 16,-6 0-37-16</inkml:trace>
          <inkml:trace contextRef="#ctx0" brushRef="#br0" timeOffset="-2622.8859">179 537 16 0,'0'0'16'0,"0"0"0"16,0 0 5-16,0 0-5 16,0 0-3-16,0 0-11 15,-15-4-1-15,12 2-1 16,-3-2 0-16,6 2 0 0,-3-1 0 15,-4-1 0 1,7 1 3-16,-3-2 3 16,-3 1 2-16,6 1 2 0,0 1-8 15,0 1-1-15,0-4-1 16,0 1 0-16,0-2 0 16,0 2 1-16,0-1-1 15,-3-1 0-15,3 2 2 16,-6-3-2-16,6 1 0 15,0 0 0-15,0-3 0 16,0 3 0-16,0-3 0 16,0 3 1-16,0 2-1 15,0-1 0-15,-3 1 0 16,-4-2 0-16,7 0 0 16,0-1 0-16,0-1 0 15,0-1 0-15,-9 0 0 0,9-1 0 16,0 2 0-16,0 1 0 15,0 1 0 1,0 2 1-16,0-3-2 0,0 1 1 16,-6-1 0-16,3-3-3 15,-3-1 1-15,-4 1 2 16,7 0-1-16,-3 3 1 16,-3 0 0-16,-1 3 0 15,7 4 0-15,-6 0 2 16,3-2-2-16,6 2 3 0,-3 0-3 15,3 0 0 1,0 0 0-16,0 0 0 0,0 0-2 16,0 0-1-1,0 0-12-15,0 0-6 0,0 0 10 16,0 0 7 0,0 0 4-16,0 0 0 0,0 0 0 15,0 0 1-15,0 0-1 16,0 0 0-16,0 0 1 15,-7-2-1-15,7 2 0 16,-3 0 0-16,3 0 0 16,0 0 0-16,0 0-1 15,0 0-3-15,0 0-48 16</inkml:trace>
        </inkml:traceGroup>
      </inkml:traceGroup>
    </inkml:traceGroup>
  </inkml:traceGroup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4:11.185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7CF61864-E41D-491D-89B7-93E63E6F6874}" emma:medium="tactile" emma:mode="ink">
          <msink:context xmlns:msink="http://schemas.microsoft.com/ink/2010/main" type="inkDrawing" rotatedBoundingBox="11700,21003 12228,20792 12243,20829 11715,21040" semanticType="callout" shapeName="Other">
            <msink:sourceLink direction="with" ref="{2C398C0D-0780-4030-8D30-16B5101C01AC}"/>
          </msink:context>
        </emma:interpretation>
      </emma:emma>
    </inkml:annotationXML>
    <inkml:trace contextRef="#ctx0" brushRef="#br0">527-439 20 0,'0'0'52'15,"0"0"-11"-15,0 0-7 16,0 0-19-16,0 0-4 16,0 0-6-16,0 0-5 15,0 0 0-15,0 0-2 16,0 0 2-16,3 0 0 16,3-1 3-16,3-4-3 15,-6 5 3-15,-3-1 4 16,7 1 10-16,-7-3 0 15,3 1-11-15,-3 0-2 16,9-2-2-16,-3-3 1 0,13 1-3 16,-1 0 1-1,-2-3-1-15,2 0 0 16,1 2 2-16,0-2-1 0,-1 0-1 16,1-1 1-16,-10 1-1 15,10 1 1-15,6 1-1 16,-13 4 0-16,3-2 1 15,-5 1-1-15,-1 0-1 16,0 2 1-16,1-1 0 16,-7-1 0-16,3 0 0 15,3 2 0-15,1 0 0 0,-1-2 0 16,-9 4 0 0,9-5 1-16,0 3-1 15,7-2 0-15,-4 0-1 16,4-3 1-16,-7 5 1 15,1 0-1-15,-1 0-2 0,-6 0 2 16,3 2 1-16,3-4-1 16,1 1 1-16,-1 0-1 15,0-2 0-15,-9-2 2 16,10 5-2-16,-1-2 0 16,0 4-2-16,-9-2 1 15,0 2 0-15,0 0 2 16,0 0-1-16,0 0 0 15,0 0 0-15,0 0 1 16,0 0-1-16,0 0 0 16,0 0 0-16,0 0 0 15,0 0 0-15,0 0 0 0,0 0 0 16,0 0-1-16,0 0 2 16,0 0-1-1,0 0 0-15,0 0-2 16,0 0 1-16,0 0 0 0,6 5 1 15,-2 1-3-15,5-2-21 16,-3 1-24-16</inkml:trace>
  </inkml:traceGroup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4:09.728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2C398C0D-0780-4030-8D30-16B5101C01AC}" emma:medium="tactile" emma:mode="ink">
          <msink:context xmlns:msink="http://schemas.microsoft.com/ink/2010/main" type="inkDrawing" rotatedBoundingBox="11549,21383 12459,21048 12480,21105 11570,21440" semanticType="callout" shapeName="Other">
            <msink:destinationLink direction="with" ref="{7CF61864-E41D-491D-89B7-93E63E6F6874}"/>
            <msink:destinationLink direction="with" ref="{4B52DD34-B12A-45BD-A0DD-214AAF895A6F}"/>
            <msink:destinationLink direction="with" ref="{6DA53A00-1987-4FAF-BCCA-746192C5B63F}"/>
          </msink:context>
        </emma:interpretation>
      </emma:emma>
    </inkml:annotationXML>
    <inkml:trace contextRef="#ctx0" brushRef="#br0">390-19 14 0,'0'0'10'0,"0"0"-3"15,0 0 5-15,0 0-4 16,0 0-3-16,0 0-4 16,0 0 1-16,0 0 2 15,0 0 2-15,0 0 16 16,0 0 25-16,0 0-5 0,0 0-17 15,0 0-8-15,0 0-6 16,0 0-6 0,0 0-2-16,0 0-2 15,0 0 1-15,0 0-1 0,0 0 1 16,0 0 0-16,0 0 3 16,0 0 4-16,0 0 1 15,0 0-6-15,0 0-4 16,3 0 3-16,7-4-2 15,-1-5 1-15,-3 1-2 16,3-1 0-16,10 3 0 16,0-4 0-16,-10 1 0 15,16-2 0-15,-4 1 0 16,4-5 0-16,-3 2 0 16,3 3 2-16,-7-5-2 15,7 6 0-15,-12 1 0 0,2-3 0 16,-3 5 0-16,4-3-2 15,-4 3 2-15,4 2 0 16,-7-1 0-16,0 4 0 16,1-4 0-16,-1 1 0 15,0-1 0-15,1 4-1 16,-1-1 1-16,6-2 0 16,4 1 0-16,-7-3 0 15,4 2 0-15,-7-3 0 16,10 1 0-16,-10-2 0 15,10 1 0-15,-4 1 0 16,-5 4 0-16,-1-4 0 16,3 3 0-16,-2 1 0 15,-4 0 0-15,3 0-1 16,0 2 0-16,1-3-3 16,-10 2 2-16,9 1-4 0,-9 0 1 15,0 0 5-15,0 0 0 16,0 0 1-16,0 0-1 15,0 0 2-15,0 0-2 16,0 0 0-16,0 0-2 16,9 0 1-16,1-2 1 15,-1-1 0-15,0 1-1 16,-3 2 0-16,4 0 0 16,-7-2 1-16,-3 2-2 0,9-2 1 15,-3-1 0 1,-3 3 1-16,7 0 0 0,-4-1 0 15,-3-1 0-15,3-1 0 16,-3 3 0-16,-3-1 0 16,7 1 0-1,-7 0-2-15,0 0 0 0,0 0 1 16,3 0-1-16,3-3 2 16,3 1 0-16,0 0 0 15,10-2 1-15,-10 0-1 16,7-1 0-16,-7 4 0 0,0 1 0 15,-5 0 0-15,2 0 0 16,-6 0 0 0,0 0 0-16,0 0 0 15,0-3 0-15,9 1 0 0,0-2 0 16,4 0 1 0,-4-2-1-16,7-1-1 15,-7 0 1-15,0 3 1 16,0 2-1-16,-9 2 0 0,0 0 1 15,0 0 2-15,0 0-1 16,0 0-1-16,0 0 2 16,0 0-1-16,0 0-2 15,0 0 1-15,0 0-1 16,0 0 0-16,0 0-1 16,0 0 0-16,0 0 1 15,0 0 0-15,0 0-1 16,0 0 1-16,0 0-5 15,0 0-12-15,0 0-47 16,0 6-83-16</inkml:trace>
  </inkml:traceGroup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32767" units="cm"/>
          <inkml:channel name="Y" type="integer" max="32767" units="cm"/>
          <inkml:channel name="F" type="integer" max="2047" units="deg"/>
          <inkml:channel name="T" type="integer" max="2.14748E9" units="dev"/>
        </inkml:traceFormat>
        <inkml:channelProperties>
          <inkml:channelProperty channel="X" name="resolution" value="1516.99072" units="1/cm"/>
          <inkml:channelProperty channel="Y" name="resolution" value="2427.1853" units="1/cm"/>
          <inkml:channelProperty channel="F" name="resolution" value="5.68611" units="1/deg"/>
          <inkml:channelProperty channel="T" name="resolution" value="1" units="1/dev"/>
        </inkml:channelProperties>
      </inkml:inkSource>
      <inkml:timestamp xml:id="ts0" timeString="2023-10-27T13:44:07.846"/>
    </inkml:context>
    <inkml:brush xml:id="br0">
      <inkml:brushProperty name="width" value="0.06667" units="cm"/>
      <inkml:brushProperty name="height" value="0.06667" units="cm"/>
      <inkml:brushProperty name="color" value="#3165BB"/>
    </inkml:brush>
  </inkml:definitions>
  <inkml:traceGroup>
    <inkml:annotationXML>
      <emma:emma xmlns:emma="http://www.w3.org/2003/04/emma" version="1.0">
        <emma:interpretation id="{AD929A49-A3FA-4FDE-87FC-B319F2CE8840}" emma:medium="tactile" emma:mode="ink">
          <msink:context xmlns:msink="http://schemas.microsoft.com/ink/2010/main" type="inkDrawing" rotatedBoundingBox="11178,22038 12570,21434 12597,21497 11206,22100" semanticType="callout" shapeName="Other"/>
        </emma:interpretation>
      </emma:emma>
    </inkml:annotationXML>
    <inkml:trace contextRef="#ctx0" brushRef="#br0">155 586 105 0,'0'0'43'0,"0"0"-17"15,0 0-1-15,0 0 12 0,0 0-19 16,0 0-8-16,0 0-4 15,-62-4-3-15,58 4-2 16,-2 0 0-16,3 0-1 16,-3 0 0-16,-3 0 0 15,-10 0 0-15,10 0 0 16,-1 0 1-16,1 0 0 16,3 0 1-16,3 0-1 15,-3 0 0-15,6 0 1 16,0 0 0-16,0 0-1 15,-3 0-1-15,3 0 0 0,0 0 0 16,0 0 0-16,0 0-1 16,0 0-2-1,0 0 2-15,0 0 1 0,12-5 1 16,3-1-1-16,4 0 1 16,0 2-1-16,-4-2-1 15,4 1 1-15,-1-1 0 16,4 2 0-16,3-2 0 15,-7-1 0-15,10-4 0 16,0 1 0-16,-3-5 0 16,3-2 1-16,9-2-1 15,0 0 0-15,1 0 0 16,-4 0 0-16,-6 4 0 16,-4 4 0-16,-5 3 0 15,0 2 0-15,-1 0 0 16,1-1 0-16,-1-1 0 0,10-3 0 15,6-2 0-15,-3 1 0 16,4-1 0-16,-8-2 0 16,8 0 0-16,-8 0 0 15,1 1 2-15,-9 0-2 16,9 4 0-16,-10 2 0 16,-2-1-2-16,-4 1 2 15,4 2 0-15,3 1 0 0,-7 1 0 16,13-2 0-1,-7-3 0-15,16 0 0 0,-3-1 0 16,4-5 0 0,2 3 2-16,-3-3-4 0,-6 0 2 15,3 5 0 1,-13 1 0-16,-2 3 0 0,2 2 2 16,-18-1-4-16,10 3 4 15,-10 0-4-15,9 0 4 16,0-2-4-16,-2 1 4 15,2 0-4-15,0-4 2 16,4 2 0-16,-4-1 0 16,-3 2 0-16,-3 2 0 15,-3 2 2-15,6 0-2 16,-6 0 0-16,0 0 0 16,0 0 1-16,0 0-1 15,0 0 0-15,0 0 0 16,0 0 0-16,0 0 0 15,0 0-1-15,0 0 1 0,0 0-3 16,0 0 2-16,0 0 0 16,4 0 1-16,-4 0 0 15,6 0-1-15,-6 0 2 16,0 0-1-16,0 0 1 16,0 0-1-16,0 0 1 15,0 0-1-15,0 0-1 16,3 0-25-16,3 0-29 15,-6 0-48-15</inkml:trace>
  </inkml:traceGroup>
</inkml: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7"/>
  <sheetViews>
    <sheetView tabSelected="1" zoomScaleNormal="100" workbookViewId="0">
      <selection activeCell="C5" sqref="C5"/>
    </sheetView>
  </sheetViews>
  <sheetFormatPr defaultRowHeight="15" x14ac:dyDescent="0.25"/>
  <cols>
    <col min="1" max="1" width="18" customWidth="1"/>
  </cols>
  <sheetData>
    <row r="1" spans="1:11" x14ac:dyDescent="0.25">
      <c r="A1" s="2" t="s">
        <v>10</v>
      </c>
      <c r="K1" s="17" t="s">
        <v>103</v>
      </c>
    </row>
    <row r="2" spans="1:11" x14ac:dyDescent="0.25">
      <c r="A2" t="s">
        <v>15</v>
      </c>
      <c r="K2" s="17" t="s">
        <v>104</v>
      </c>
    </row>
    <row r="4" spans="1:11" x14ac:dyDescent="0.25">
      <c r="A4" t="s">
        <v>16</v>
      </c>
    </row>
    <row r="5" spans="1:11" x14ac:dyDescent="0.25">
      <c r="B5" s="1" t="s">
        <v>17</v>
      </c>
      <c r="C5" s="4">
        <v>0</v>
      </c>
      <c r="E5" s="1" t="s">
        <v>18</v>
      </c>
      <c r="F5" s="4">
        <v>1</v>
      </c>
    </row>
    <row r="7" spans="1:11" x14ac:dyDescent="0.25">
      <c r="B7" s="3" t="s">
        <v>0</v>
      </c>
      <c r="C7" s="3" t="s">
        <v>1</v>
      </c>
      <c r="D7" s="3" t="s">
        <v>2</v>
      </c>
    </row>
    <row r="8" spans="1:11" x14ac:dyDescent="0.25">
      <c r="B8">
        <v>-3.5</v>
      </c>
      <c r="C8">
        <f>_xlfn.NORM.DIST(B8,$C$5,SQRT($F$5),0)</f>
        <v>8.7268269504576015E-4</v>
      </c>
      <c r="D8" s="30">
        <f>_xlfn.NORM.DIST(B8,$C$5,SQRT($F$5),1)</f>
        <v>2.3262907903552504E-4</v>
      </c>
    </row>
    <row r="9" spans="1:11" x14ac:dyDescent="0.25">
      <c r="B9">
        <v>-3</v>
      </c>
      <c r="C9" s="30">
        <f t="shared" ref="C9:C22" si="0">_xlfn.NORM.DIST(B9,$C$5,SQRT($F$5),0)</f>
        <v>4.4318484119380075E-3</v>
      </c>
      <c r="D9" s="30">
        <f t="shared" ref="D9:D22" si="1">_xlfn.NORM.DIST(B9,$C$5,SQRT($F$5),1)</f>
        <v>1.3498980316300933E-3</v>
      </c>
    </row>
    <row r="10" spans="1:11" x14ac:dyDescent="0.25">
      <c r="B10" s="30">
        <v>-2.5</v>
      </c>
      <c r="C10" s="30">
        <f t="shared" si="0"/>
        <v>1.752830049356854E-2</v>
      </c>
      <c r="D10" s="30">
        <f t="shared" si="1"/>
        <v>6.2096653257761331E-3</v>
      </c>
    </row>
    <row r="11" spans="1:11" x14ac:dyDescent="0.25">
      <c r="B11" s="30">
        <v>-2</v>
      </c>
      <c r="C11" s="30">
        <f>_xlfn.NORM.DIST(B11,$C$5,SQRT($F$5),0)</f>
        <v>5.3990966513188063E-2</v>
      </c>
      <c r="D11" s="30">
        <f t="shared" si="1"/>
        <v>2.2750131948179191E-2</v>
      </c>
    </row>
    <row r="12" spans="1:11" x14ac:dyDescent="0.25">
      <c r="B12" s="30">
        <v>-1.5</v>
      </c>
      <c r="C12" s="30">
        <f t="shared" si="0"/>
        <v>0.12951759566589174</v>
      </c>
      <c r="D12" s="30">
        <f t="shared" si="1"/>
        <v>6.6807201268858057E-2</v>
      </c>
    </row>
    <row r="13" spans="1:11" x14ac:dyDescent="0.25">
      <c r="B13" s="30">
        <v>-1</v>
      </c>
      <c r="C13" s="30">
        <f t="shared" si="0"/>
        <v>0.24197072451914337</v>
      </c>
      <c r="D13" s="30">
        <f t="shared" si="1"/>
        <v>0.15865525393145699</v>
      </c>
    </row>
    <row r="14" spans="1:11" x14ac:dyDescent="0.25">
      <c r="B14" s="30">
        <v>-0.5</v>
      </c>
      <c r="C14" s="30">
        <f>_xlfn.NORM.DIST(B14,$C$5,SQRT($F$5),0)</f>
        <v>0.35206532676429952</v>
      </c>
      <c r="D14" s="30">
        <f t="shared" si="1"/>
        <v>0.30853753872598688</v>
      </c>
    </row>
    <row r="15" spans="1:11" x14ac:dyDescent="0.25">
      <c r="B15" s="30">
        <v>0</v>
      </c>
      <c r="C15" s="30">
        <f t="shared" si="0"/>
        <v>0.3989422804014327</v>
      </c>
      <c r="D15" s="30">
        <f t="shared" si="1"/>
        <v>0.5</v>
      </c>
    </row>
    <row r="16" spans="1:11" x14ac:dyDescent="0.25">
      <c r="B16" s="30">
        <v>0.5</v>
      </c>
      <c r="C16" s="30">
        <f t="shared" si="0"/>
        <v>0.35206532676429952</v>
      </c>
      <c r="D16" s="30">
        <f t="shared" si="1"/>
        <v>0.69146246127401312</v>
      </c>
    </row>
    <row r="17" spans="1:21" x14ac:dyDescent="0.25">
      <c r="B17" s="30">
        <v>1</v>
      </c>
      <c r="C17" s="30">
        <f t="shared" si="0"/>
        <v>0.24197072451914337</v>
      </c>
      <c r="D17" s="30">
        <f t="shared" si="1"/>
        <v>0.84134474606854304</v>
      </c>
    </row>
    <row r="18" spans="1:21" x14ac:dyDescent="0.25">
      <c r="B18" s="30">
        <v>1.5</v>
      </c>
      <c r="C18" s="30">
        <f t="shared" si="0"/>
        <v>0.12951759566589174</v>
      </c>
      <c r="D18" s="30">
        <f t="shared" si="1"/>
        <v>0.93319279873114191</v>
      </c>
    </row>
    <row r="19" spans="1:21" x14ac:dyDescent="0.25">
      <c r="B19" s="30">
        <v>2</v>
      </c>
      <c r="C19" s="30">
        <f t="shared" si="0"/>
        <v>5.3990966513188063E-2</v>
      </c>
      <c r="D19" s="30">
        <f t="shared" si="1"/>
        <v>0.97724986805182079</v>
      </c>
    </row>
    <row r="20" spans="1:21" x14ac:dyDescent="0.25">
      <c r="B20" s="30">
        <v>2.5</v>
      </c>
      <c r="C20" s="30">
        <f t="shared" si="0"/>
        <v>1.752830049356854E-2</v>
      </c>
      <c r="D20" s="30">
        <f t="shared" si="1"/>
        <v>0.99379033467422384</v>
      </c>
    </row>
    <row r="21" spans="1:21" x14ac:dyDescent="0.25">
      <c r="B21" s="30">
        <v>3</v>
      </c>
      <c r="C21" s="30">
        <f t="shared" si="0"/>
        <v>4.4318484119380075E-3</v>
      </c>
      <c r="D21" s="30">
        <f t="shared" si="1"/>
        <v>0.9986501019683699</v>
      </c>
    </row>
    <row r="22" spans="1:21" x14ac:dyDescent="0.25">
      <c r="B22" s="30">
        <v>3.5</v>
      </c>
      <c r="C22" s="30">
        <f t="shared" si="0"/>
        <v>8.7268269504576015E-4</v>
      </c>
      <c r="D22" s="30">
        <f t="shared" si="1"/>
        <v>0.99976737092096446</v>
      </c>
    </row>
    <row r="24" spans="1:21" x14ac:dyDescent="0.25">
      <c r="A24" s="1" t="s">
        <v>12</v>
      </c>
      <c r="B24" s="4">
        <f>_xlfn.NORM.DIST(0,0,1,0)</f>
        <v>0.3989422804014327</v>
      </c>
      <c r="C24">
        <f>_xlfn.NORM.S.DIST(0,0)</f>
        <v>0.3989422804014327</v>
      </c>
    </row>
    <row r="25" spans="1:21" x14ac:dyDescent="0.25">
      <c r="A25" s="1" t="s">
        <v>11</v>
      </c>
      <c r="B25" s="4">
        <v>0</v>
      </c>
      <c r="F25" s="37" t="s">
        <v>156</v>
      </c>
      <c r="K25" s="37" t="s">
        <v>157</v>
      </c>
      <c r="P25" s="37" t="s">
        <v>158</v>
      </c>
      <c r="U25" s="37" t="s">
        <v>159</v>
      </c>
    </row>
    <row r="26" spans="1:21" x14ac:dyDescent="0.25">
      <c r="A26" s="1" t="s">
        <v>3</v>
      </c>
      <c r="B26" s="4">
        <v>0</v>
      </c>
    </row>
    <row r="27" spans="1:21" x14ac:dyDescent="0.25">
      <c r="A27" s="1" t="s">
        <v>4</v>
      </c>
      <c r="B27" s="4">
        <f>_xlfn.NORM.DIST(1,0,1,TRUE)</f>
        <v>0.84134474606854304</v>
      </c>
    </row>
    <row r="28" spans="1:21" x14ac:dyDescent="0.25">
      <c r="A28" s="1" t="s">
        <v>5</v>
      </c>
      <c r="B28" s="4">
        <f>1-_xlfn.NORM.DIST(0.5,0,1,1)</f>
        <v>0.30853753872598688</v>
      </c>
      <c r="C28">
        <f>1-_xlfn.NORM.S.DIST(0.5,1)</f>
        <v>0.30853753872598688</v>
      </c>
    </row>
    <row r="29" spans="1:21" x14ac:dyDescent="0.25">
      <c r="A29" s="1" t="s">
        <v>6</v>
      </c>
      <c r="B29" s="4">
        <f>_xlfn.NORM.S.DIST(1.3,1)</f>
        <v>0.9031995154143897</v>
      </c>
    </row>
    <row r="30" spans="1:21" x14ac:dyDescent="0.25">
      <c r="A30" s="1" t="s">
        <v>7</v>
      </c>
      <c r="B30" s="4">
        <f>_xlfn.NORM.S.DIST(1,1)-_xlfn.NORM.S.DIST(-1,1)</f>
        <v>0.68268949213708607</v>
      </c>
    </row>
    <row r="31" spans="1:21" x14ac:dyDescent="0.25">
      <c r="A31" s="1" t="s">
        <v>8</v>
      </c>
      <c r="B31" s="4">
        <f>_xlfn.NORM.S.DIST(1.96,1)-_xlfn.NORM.S.DIST(-1.96,1)</f>
        <v>0.95000420970355903</v>
      </c>
    </row>
    <row r="32" spans="1:21" x14ac:dyDescent="0.25">
      <c r="A32" s="1" t="s">
        <v>9</v>
      </c>
      <c r="B32" s="4">
        <f>_xlfn.NORM.S.DIST(3,1)-_xlfn.NORM.S.DIST(-3,1)</f>
        <v>0.99730020393673979</v>
      </c>
    </row>
    <row r="37" spans="6:16" x14ac:dyDescent="0.25">
      <c r="F37" s="37" t="s">
        <v>160</v>
      </c>
      <c r="K37" s="37" t="s">
        <v>161</v>
      </c>
      <c r="P37" s="37" t="s">
        <v>162</v>
      </c>
    </row>
  </sheetData>
  <pageMargins left="0.7" right="0.7" top="0.75" bottom="0.75" header="0.3" footer="0.3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="115" zoomScaleNormal="115" workbookViewId="0">
      <selection activeCell="K31" sqref="K31"/>
    </sheetView>
  </sheetViews>
  <sheetFormatPr defaultRowHeight="15" x14ac:dyDescent="0.25"/>
  <cols>
    <col min="1" max="1" width="11.5703125" customWidth="1"/>
  </cols>
  <sheetData>
    <row r="1" spans="1:13" x14ac:dyDescent="0.25">
      <c r="A1" t="s">
        <v>69</v>
      </c>
    </row>
    <row r="2" spans="1:13" x14ac:dyDescent="0.25">
      <c r="A2" t="s">
        <v>64</v>
      </c>
      <c r="J2" s="4">
        <f>_xlfn.NORM.INV(0.95,0,1)</f>
        <v>1.6448536269514715</v>
      </c>
      <c r="K2" s="30">
        <f>_xlfn.NORM.S.INV(0.95)</f>
        <v>1.6448536269514715</v>
      </c>
    </row>
    <row r="3" spans="1:13" x14ac:dyDescent="0.25">
      <c r="A3" t="s">
        <v>65</v>
      </c>
      <c r="J3" s="4">
        <f>_xlfn.NORM.INV(0.95,2,0.7)</f>
        <v>3.1513975388660302</v>
      </c>
      <c r="K3" s="30"/>
      <c r="L3" s="8"/>
    </row>
    <row r="4" spans="1:13" x14ac:dyDescent="0.25">
      <c r="A4" t="s">
        <v>66</v>
      </c>
      <c r="J4" s="4">
        <f>_xlfn.T.INV(0.9,5)</f>
        <v>1.4758840488244818</v>
      </c>
      <c r="K4" s="30"/>
    </row>
    <row r="5" spans="1:13" x14ac:dyDescent="0.25">
      <c r="A5" t="s">
        <v>67</v>
      </c>
      <c r="J5" s="4">
        <f>_xlfn.CHISQ.INV(0.975,8)</f>
        <v>17.534546139484629</v>
      </c>
      <c r="K5" s="30"/>
    </row>
    <row r="6" spans="1:13" x14ac:dyDescent="0.25">
      <c r="A6" t="s">
        <v>68</v>
      </c>
      <c r="J6" s="4">
        <f>_xlfn.F.INV(0.95,7,2)</f>
        <v>19.353217536092924</v>
      </c>
      <c r="K6" s="30"/>
    </row>
    <row r="8" spans="1:13" x14ac:dyDescent="0.25">
      <c r="B8" s="8"/>
    </row>
    <row r="9" spans="1:13" x14ac:dyDescent="0.25">
      <c r="A9" s="13" t="s">
        <v>70</v>
      </c>
      <c r="M9" s="41">
        <v>0.05</v>
      </c>
    </row>
    <row r="11" spans="1:13" x14ac:dyDescent="0.25">
      <c r="A11" t="s">
        <v>71</v>
      </c>
    </row>
    <row r="12" spans="1:13" ht="18.75" x14ac:dyDescent="0.35">
      <c r="A12" s="29" t="s">
        <v>100</v>
      </c>
      <c r="B12" s="4">
        <f>_xlfn.T.INV(0.95,4)</f>
        <v>2.131846786326649</v>
      </c>
    </row>
    <row r="13" spans="1:13" ht="18.75" x14ac:dyDescent="0.35">
      <c r="A13" s="29" t="s">
        <v>101</v>
      </c>
      <c r="B13" s="4">
        <f>_xlfn.T.INV(0.95,5)</f>
        <v>2.0150483733330233</v>
      </c>
    </row>
    <row r="14" spans="1:13" ht="18.75" x14ac:dyDescent="0.35">
      <c r="A14" s="29" t="s">
        <v>107</v>
      </c>
      <c r="B14" s="4">
        <f>_xlfn.F.INV(0.95,5,3)</f>
        <v>9.0134551675225847</v>
      </c>
    </row>
    <row r="15" spans="1:13" ht="18" x14ac:dyDescent="0.35">
      <c r="A15" s="29" t="s">
        <v>108</v>
      </c>
      <c r="B15" s="4">
        <f>_xlfn.NORM.S.INV(0.975)</f>
        <v>1.9599639845400536</v>
      </c>
    </row>
    <row r="16" spans="1:13" ht="18.75" x14ac:dyDescent="0.35">
      <c r="A16" s="29" t="s">
        <v>109</v>
      </c>
      <c r="B16" s="4">
        <f>_xlfn.CHISQ.INV(0.99,3)</f>
        <v>11.344866730144364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zoomScaleNormal="100" workbookViewId="0">
      <selection activeCell="T32" sqref="T32"/>
    </sheetView>
  </sheetViews>
  <sheetFormatPr defaultRowHeight="15" x14ac:dyDescent="0.25"/>
  <cols>
    <col min="1" max="1" width="4" customWidth="1"/>
    <col min="3" max="3" width="9.5703125" customWidth="1"/>
    <col min="4" max="4" width="13" customWidth="1"/>
  </cols>
  <sheetData>
    <row r="1" spans="1:19" x14ac:dyDescent="0.25">
      <c r="A1" s="2" t="s">
        <v>14</v>
      </c>
      <c r="N1" s="38"/>
      <c r="O1" s="38"/>
      <c r="P1" s="38"/>
      <c r="Q1" s="38"/>
      <c r="R1" s="38"/>
      <c r="S1" s="38"/>
    </row>
    <row r="2" spans="1:19" x14ac:dyDescent="0.25">
      <c r="A2" t="s">
        <v>13</v>
      </c>
      <c r="N2" s="38"/>
      <c r="O2" s="38"/>
      <c r="P2" s="39"/>
      <c r="Q2" s="39"/>
      <c r="R2" s="39"/>
      <c r="S2" s="38"/>
    </row>
    <row r="3" spans="1:19" x14ac:dyDescent="0.25">
      <c r="N3" s="38"/>
      <c r="O3" s="38"/>
      <c r="P3" s="13"/>
      <c r="Q3" s="13"/>
      <c r="R3" s="13"/>
      <c r="S3" s="38"/>
    </row>
    <row r="4" spans="1:19" x14ac:dyDescent="0.25">
      <c r="A4" t="s">
        <v>19</v>
      </c>
      <c r="N4" s="38"/>
      <c r="O4" s="38"/>
      <c r="P4" s="39"/>
      <c r="Q4" s="39"/>
      <c r="R4" s="39"/>
      <c r="S4" s="38"/>
    </row>
    <row r="5" spans="1:19" x14ac:dyDescent="0.25">
      <c r="B5" s="1" t="s">
        <v>17</v>
      </c>
      <c r="C5" s="4">
        <v>-2</v>
      </c>
      <c r="E5" s="1" t="s">
        <v>18</v>
      </c>
      <c r="F5" s="4">
        <v>2</v>
      </c>
    </row>
    <row r="7" spans="1:19" x14ac:dyDescent="0.25">
      <c r="B7" s="3" t="s">
        <v>0</v>
      </c>
      <c r="C7" s="3" t="s">
        <v>1</v>
      </c>
      <c r="D7" s="3" t="s">
        <v>2</v>
      </c>
    </row>
    <row r="8" spans="1:19" x14ac:dyDescent="0.25">
      <c r="B8">
        <v>-5</v>
      </c>
      <c r="C8">
        <f>_xlfn.NORM.DIST($B8,$C$5,SQRT($F$5),0)</f>
        <v>2.9732572305907361E-2</v>
      </c>
      <c r="D8" s="30">
        <f>_xlfn.NORM.DIST($B8,$C$5,SQRT($F$5),1)</f>
        <v>1.6947426762344633E-2</v>
      </c>
    </row>
    <row r="9" spans="1:19" x14ac:dyDescent="0.25">
      <c r="B9">
        <v>-4.5</v>
      </c>
      <c r="C9" s="30">
        <f t="shared" ref="C9:C26" si="0">_xlfn.NORM.DIST($B9,$C$5,SQRT($F$5),0)</f>
        <v>5.9130280611822711E-2</v>
      </c>
      <c r="D9" s="30">
        <f t="shared" ref="D9:D26" si="1">_xlfn.NORM.DIST($B9,$C$5,SQRT($F$5),1)</f>
        <v>3.8549935871770885E-2</v>
      </c>
    </row>
    <row r="10" spans="1:19" x14ac:dyDescent="0.25">
      <c r="B10" s="30">
        <v>-4</v>
      </c>
      <c r="C10" s="30">
        <f t="shared" si="0"/>
        <v>0.10377687435514869</v>
      </c>
      <c r="D10" s="30">
        <f t="shared" si="1"/>
        <v>7.8649603525142567E-2</v>
      </c>
    </row>
    <row r="11" spans="1:19" x14ac:dyDescent="0.25">
      <c r="B11" s="30">
        <v>-3.5</v>
      </c>
      <c r="C11" s="30">
        <f t="shared" si="0"/>
        <v>0.16073276729880187</v>
      </c>
      <c r="D11" s="30">
        <f t="shared" si="1"/>
        <v>0.14442218317324237</v>
      </c>
    </row>
    <row r="12" spans="1:19" x14ac:dyDescent="0.25">
      <c r="B12" s="30">
        <v>-3</v>
      </c>
      <c r="C12" s="30">
        <f t="shared" si="0"/>
        <v>0.21969564473386119</v>
      </c>
      <c r="D12" s="30">
        <f t="shared" si="1"/>
        <v>0.23975006109347674</v>
      </c>
    </row>
    <row r="13" spans="1:19" x14ac:dyDescent="0.25">
      <c r="B13" s="30">
        <v>-2.5</v>
      </c>
      <c r="C13" s="30">
        <f t="shared" si="0"/>
        <v>0.26500353234402857</v>
      </c>
      <c r="D13" s="30">
        <f t="shared" si="1"/>
        <v>0.36183680491588149</v>
      </c>
    </row>
    <row r="14" spans="1:19" x14ac:dyDescent="0.25">
      <c r="B14" s="30">
        <v>-2</v>
      </c>
      <c r="C14" s="30">
        <f t="shared" si="0"/>
        <v>0.28209479177387814</v>
      </c>
      <c r="D14" s="30">
        <f t="shared" si="1"/>
        <v>0.5</v>
      </c>
    </row>
    <row r="15" spans="1:19" x14ac:dyDescent="0.25">
      <c r="B15" s="30">
        <v>-1.5</v>
      </c>
      <c r="C15" s="30">
        <f t="shared" si="0"/>
        <v>0.26500353234402857</v>
      </c>
      <c r="D15" s="30">
        <f t="shared" si="1"/>
        <v>0.63816319508411845</v>
      </c>
    </row>
    <row r="16" spans="1:19" x14ac:dyDescent="0.25">
      <c r="B16" s="30">
        <v>-1</v>
      </c>
      <c r="C16" s="30">
        <f t="shared" si="0"/>
        <v>0.21969564473386119</v>
      </c>
      <c r="D16" s="30">
        <f t="shared" si="1"/>
        <v>0.76024993890652326</v>
      </c>
    </row>
    <row r="17" spans="1:5" x14ac:dyDescent="0.25">
      <c r="B17" s="30">
        <v>-0.5</v>
      </c>
      <c r="C17" s="30">
        <f t="shared" si="0"/>
        <v>0.16073276729880187</v>
      </c>
      <c r="D17" s="30">
        <f t="shared" si="1"/>
        <v>0.8555778168267576</v>
      </c>
    </row>
    <row r="18" spans="1:5" x14ac:dyDescent="0.25">
      <c r="B18" s="30">
        <v>0</v>
      </c>
      <c r="C18" s="30">
        <f t="shared" si="0"/>
        <v>0.10377687435514869</v>
      </c>
      <c r="D18" s="30">
        <f t="shared" si="1"/>
        <v>0.92135039647485739</v>
      </c>
    </row>
    <row r="19" spans="1:5" x14ac:dyDescent="0.25">
      <c r="B19" s="30">
        <v>0.5</v>
      </c>
      <c r="C19" s="30">
        <f t="shared" si="0"/>
        <v>5.9130280611822711E-2</v>
      </c>
      <c r="D19" s="30">
        <f t="shared" si="1"/>
        <v>0.96145006412822909</v>
      </c>
    </row>
    <row r="20" spans="1:5" x14ac:dyDescent="0.25">
      <c r="B20" s="30">
        <v>1</v>
      </c>
      <c r="C20" s="30">
        <f t="shared" si="0"/>
        <v>2.9732572305907361E-2</v>
      </c>
      <c r="D20" s="30">
        <f t="shared" si="1"/>
        <v>0.98305257323765538</v>
      </c>
    </row>
    <row r="21" spans="1:5" x14ac:dyDescent="0.25">
      <c r="B21" s="30">
        <v>1.5</v>
      </c>
      <c r="C21" s="30">
        <f t="shared" si="0"/>
        <v>1.3193748982537593E-2</v>
      </c>
      <c r="D21" s="30">
        <f t="shared" si="1"/>
        <v>0.99333583560959127</v>
      </c>
    </row>
    <row r="22" spans="1:5" x14ac:dyDescent="0.25">
      <c r="B22" s="30">
        <v>2</v>
      </c>
      <c r="C22" s="30">
        <f t="shared" si="0"/>
        <v>5.1667463385230176E-3</v>
      </c>
      <c r="D22" s="30">
        <f t="shared" si="1"/>
        <v>0.99766113250947641</v>
      </c>
    </row>
    <row r="23" spans="1:5" x14ac:dyDescent="0.25">
      <c r="B23" s="30">
        <v>2.5</v>
      </c>
      <c r="C23" s="30">
        <f t="shared" si="0"/>
        <v>1.785579755504496E-3</v>
      </c>
      <c r="D23" s="30">
        <f t="shared" si="1"/>
        <v>0.99926864170665941</v>
      </c>
    </row>
    <row r="24" spans="1:5" x14ac:dyDescent="0.25">
      <c r="B24" s="30">
        <v>3</v>
      </c>
      <c r="C24" s="30">
        <f t="shared" si="0"/>
        <v>5.4457105758817792E-4</v>
      </c>
      <c r="D24" s="30">
        <f t="shared" si="1"/>
        <v>0.9997965239912775</v>
      </c>
    </row>
    <row r="25" spans="1:5" x14ac:dyDescent="0.25">
      <c r="B25" s="30">
        <v>3.5</v>
      </c>
      <c r="C25" s="30">
        <f t="shared" si="0"/>
        <v>1.4656931177344822E-4</v>
      </c>
      <c r="D25" s="30">
        <f t="shared" si="1"/>
        <v>0.99994968903894021</v>
      </c>
    </row>
    <row r="26" spans="1:5" x14ac:dyDescent="0.25">
      <c r="B26" s="30">
        <v>4</v>
      </c>
      <c r="C26" s="30">
        <f t="shared" si="0"/>
        <v>3.4813262986687027E-5</v>
      </c>
      <c r="D26" s="30">
        <f t="shared" si="1"/>
        <v>0.99998895475150074</v>
      </c>
    </row>
    <row r="27" spans="1:5" x14ac:dyDescent="0.25">
      <c r="A27" s="28" t="s">
        <v>102</v>
      </c>
    </row>
    <row r="28" spans="1:5" x14ac:dyDescent="0.25">
      <c r="B28" s="45" t="s">
        <v>20</v>
      </c>
      <c r="C28" s="45"/>
      <c r="D28" s="46"/>
      <c r="E28" s="4">
        <f>_xlfn.NORM.DIST($C$5+SQRT($F$5),$C$5,SQRT($F$5),1)-_xlfn.NORM.DIST($C$5-SQRT($F$5),$C$5,SQRT($F$5),1)</f>
        <v>0.68268949213708585</v>
      </c>
    </row>
    <row r="29" spans="1:5" x14ac:dyDescent="0.25">
      <c r="B29" s="6" t="s">
        <v>21</v>
      </c>
      <c r="C29" s="6"/>
      <c r="D29" s="7"/>
      <c r="E29" s="4">
        <f>_xlfn.NORM.DIST($C$5+2*SQRT($F$5),$C$5,SQRT($F$5),1)-_xlfn.NORM.DIST($C$5-2*SQRT($F$5),$C$5,SQRT($F$5),1)</f>
        <v>0.95449973610364158</v>
      </c>
    </row>
    <row r="30" spans="1:5" x14ac:dyDescent="0.25">
      <c r="A30" s="6"/>
      <c r="B30" s="45" t="s">
        <v>22</v>
      </c>
      <c r="C30" s="45"/>
      <c r="D30" s="46"/>
      <c r="E30" s="4">
        <f>_xlfn.NORM.DIST($C$5+3*SQRT($F$5),$C$5,SQRT($F$5),1)-_xlfn.NORM.DIST($C$5-3*SQRT($F$5),$C$5,SQRT($F$5),1)</f>
        <v>0.99730020393673979</v>
      </c>
    </row>
  </sheetData>
  <mergeCells count="2">
    <mergeCell ref="B28:D28"/>
    <mergeCell ref="B30:D3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zoomScale="115" zoomScaleNormal="115" workbookViewId="0">
      <selection activeCell="P41" sqref="P41"/>
    </sheetView>
  </sheetViews>
  <sheetFormatPr defaultRowHeight="15" x14ac:dyDescent="0.25"/>
  <cols>
    <col min="1" max="1" width="9.140625" style="30"/>
    <col min="2" max="3" width="12" bestFit="1" customWidth="1"/>
  </cols>
  <sheetData>
    <row r="1" spans="1:5" x14ac:dyDescent="0.25">
      <c r="B1" t="s">
        <v>23</v>
      </c>
    </row>
    <row r="2" spans="1:5" x14ac:dyDescent="0.25">
      <c r="B2" t="s">
        <v>105</v>
      </c>
    </row>
    <row r="4" spans="1:5" x14ac:dyDescent="0.25">
      <c r="A4" s="30" t="s">
        <v>0</v>
      </c>
      <c r="B4" t="s">
        <v>141</v>
      </c>
      <c r="C4" t="s">
        <v>142</v>
      </c>
      <c r="D4" t="s">
        <v>143</v>
      </c>
      <c r="E4" t="s">
        <v>144</v>
      </c>
    </row>
    <row r="5" spans="1:5" x14ac:dyDescent="0.25">
      <c r="A5" s="30">
        <v>-6</v>
      </c>
      <c r="B5">
        <f>_xlfn.NORM.DIST($A5,0,1,0)</f>
        <v>6.0758828498232861E-9</v>
      </c>
      <c r="C5" s="30">
        <f>_xlfn.NORM.DIST($A5,0,SQRT(2),0)</f>
        <v>3.4813262986687027E-5</v>
      </c>
      <c r="D5" s="30">
        <f>_xlfn.NORM.DIST($A5,0,SQRT(5),0)</f>
        <v>4.8748912161279473E-3</v>
      </c>
      <c r="E5" s="30">
        <f>_xlfn.NORM.DIST($A5,-2,SQRT(2),0)</f>
        <v>5.1667463385230176E-3</v>
      </c>
    </row>
    <row r="6" spans="1:5" x14ac:dyDescent="0.25">
      <c r="A6" s="30">
        <v>-5.8</v>
      </c>
      <c r="B6" s="30">
        <f t="shared" ref="B6:B69" si="0">_xlfn.NORM.DIST($A6,0,1,0)</f>
        <v>1.9773196406244672E-8</v>
      </c>
      <c r="C6" s="30">
        <f t="shared" ref="C6:C69" si="1">_xlfn.NORM.DIST($A6,0,SQRT(2),0)</f>
        <v>6.2802723130182266E-5</v>
      </c>
      <c r="D6" s="30">
        <f t="shared" ref="D6:D69" si="2">_xlfn.NORM.DIST($A6,0,SQRT(5),0)</f>
        <v>6.1724620227193916E-3</v>
      </c>
      <c r="E6" s="30">
        <f t="shared" ref="E6:E69" si="3">_xlfn.NORM.DIST($A6,-2,SQRT(2),0)</f>
        <v>7.6311851088619641E-3</v>
      </c>
    </row>
    <row r="7" spans="1:5" x14ac:dyDescent="0.25">
      <c r="A7" s="30">
        <v>-5.6</v>
      </c>
      <c r="B7" s="30">
        <f t="shared" si="0"/>
        <v>6.1826205001658573E-8</v>
      </c>
      <c r="C7" s="30">
        <f t="shared" si="1"/>
        <v>1.1105198605141697E-4</v>
      </c>
      <c r="D7" s="30">
        <f t="shared" si="2"/>
        <v>7.753138968526271E-3</v>
      </c>
      <c r="E7" s="30">
        <f t="shared" si="3"/>
        <v>1.1047930833002782E-2</v>
      </c>
    </row>
    <row r="8" spans="1:5" x14ac:dyDescent="0.25">
      <c r="A8" s="30">
        <v>-5.4</v>
      </c>
      <c r="B8" s="30">
        <f t="shared" si="0"/>
        <v>1.8573618445552897E-7</v>
      </c>
      <c r="C8" s="30">
        <f t="shared" si="1"/>
        <v>1.9248118996378579E-4</v>
      </c>
      <c r="D8" s="30">
        <f t="shared" si="2"/>
        <v>9.6610060576908224E-3</v>
      </c>
      <c r="E8" s="30">
        <f t="shared" si="3"/>
        <v>1.5677760124217094E-2</v>
      </c>
    </row>
    <row r="9" spans="1:5" x14ac:dyDescent="0.25">
      <c r="A9" s="30">
        <v>-5.2</v>
      </c>
      <c r="B9" s="30">
        <f t="shared" si="0"/>
        <v>5.3610353446976145E-7</v>
      </c>
      <c r="C9" s="30">
        <f t="shared" si="1"/>
        <v>3.2701251243082049E-4</v>
      </c>
      <c r="D9" s="30">
        <f t="shared" si="2"/>
        <v>1.1942432205945123E-2</v>
      </c>
      <c r="E9" s="30">
        <f t="shared" si="3"/>
        <v>2.1807264658486338E-2</v>
      </c>
    </row>
    <row r="10" spans="1:5" x14ac:dyDescent="0.25">
      <c r="A10" s="30">
        <v>-5</v>
      </c>
      <c r="B10" s="30">
        <f t="shared" si="0"/>
        <v>1.4867195147342977E-6</v>
      </c>
      <c r="C10" s="30">
        <f t="shared" si="1"/>
        <v>5.4457105758817792E-4</v>
      </c>
      <c r="D10" s="30">
        <f t="shared" si="2"/>
        <v>1.464498256192648E-2</v>
      </c>
      <c r="E10" s="30">
        <f t="shared" si="3"/>
        <v>2.9732572305907361E-2</v>
      </c>
    </row>
    <row r="11" spans="1:5" x14ac:dyDescent="0.25">
      <c r="A11" s="30">
        <v>-4.8</v>
      </c>
      <c r="B11" s="30">
        <f t="shared" si="0"/>
        <v>3.9612990910320753E-6</v>
      </c>
      <c r="C11" s="30">
        <f t="shared" si="1"/>
        <v>8.8891217021943843E-4</v>
      </c>
      <c r="D11" s="30">
        <f t="shared" si="2"/>
        <v>1.7816015314735468E-2</v>
      </c>
      <c r="E11" s="30">
        <f t="shared" si="3"/>
        <v>3.9735426919319493E-2</v>
      </c>
    </row>
    <row r="12" spans="1:5" x14ac:dyDescent="0.25">
      <c r="A12" s="30">
        <v>-4.5999999999999996</v>
      </c>
      <c r="B12" s="30">
        <f t="shared" si="0"/>
        <v>1.0140852065486758E-5</v>
      </c>
      <c r="C12" s="30">
        <f t="shared" si="1"/>
        <v>1.4222543106313429E-3</v>
      </c>
      <c r="D12" s="30">
        <f t="shared" si="2"/>
        <v>2.1500964391804614E-2</v>
      </c>
      <c r="E12" s="30">
        <f t="shared" si="3"/>
        <v>5.2051996699017444E-2</v>
      </c>
    </row>
    <row r="13" spans="1:5" x14ac:dyDescent="0.25">
      <c r="A13" s="30">
        <v>-4.4000000000000004</v>
      </c>
      <c r="B13" s="30">
        <f t="shared" si="0"/>
        <v>2.4942471290053535E-5</v>
      </c>
      <c r="C13" s="30">
        <f t="shared" si="1"/>
        <v>2.2305387662290514E-3</v>
      </c>
      <c r="D13" s="30">
        <f t="shared" si="2"/>
        <v>2.5741327893732222E-2</v>
      </c>
      <c r="E13" s="30">
        <f t="shared" si="3"/>
        <v>6.683608675088476E-2</v>
      </c>
    </row>
    <row r="14" spans="1:5" x14ac:dyDescent="0.25">
      <c r="A14" s="30">
        <v>-4.2</v>
      </c>
      <c r="B14" s="30">
        <f t="shared" si="0"/>
        <v>5.8943067756539855E-5</v>
      </c>
      <c r="C14" s="30">
        <f t="shared" si="1"/>
        <v>3.4289124999517095E-3</v>
      </c>
      <c r="D14" s="30">
        <f t="shared" si="2"/>
        <v>3.0572404536876579E-2</v>
      </c>
      <c r="E14" s="30">
        <f t="shared" si="3"/>
        <v>8.4119899448311039E-2</v>
      </c>
    </row>
    <row r="15" spans="1:5" x14ac:dyDescent="0.25">
      <c r="A15" s="30">
        <v>-4</v>
      </c>
      <c r="B15" s="30">
        <f t="shared" si="0"/>
        <v>1.3383022576488537E-4</v>
      </c>
      <c r="C15" s="30">
        <f t="shared" si="1"/>
        <v>5.1667463385230176E-3</v>
      </c>
      <c r="D15" s="30">
        <f t="shared" si="2"/>
        <v>3.6020844672153669E-2</v>
      </c>
      <c r="E15" s="30">
        <f t="shared" si="3"/>
        <v>0.10377687435514869</v>
      </c>
    </row>
    <row r="16" spans="1:5" x14ac:dyDescent="0.25">
      <c r="A16" s="30">
        <v>-3.8</v>
      </c>
      <c r="B16" s="30">
        <f t="shared" si="0"/>
        <v>2.9194692579146027E-4</v>
      </c>
      <c r="C16" s="30">
        <f t="shared" si="1"/>
        <v>7.6311851088619641E-3</v>
      </c>
      <c r="D16" s="30">
        <f t="shared" si="2"/>
        <v>4.2102107110243328E-2</v>
      </c>
      <c r="E16" s="30">
        <f t="shared" si="3"/>
        <v>0.12549214356009072</v>
      </c>
    </row>
    <row r="17" spans="1:5" x14ac:dyDescent="0.25">
      <c r="A17" s="30">
        <v>-3.6</v>
      </c>
      <c r="B17" s="30">
        <f t="shared" si="0"/>
        <v>6.119019301137719E-4</v>
      </c>
      <c r="C17" s="30">
        <f t="shared" si="1"/>
        <v>1.1047930833002767E-2</v>
      </c>
      <c r="D17" s="30">
        <f t="shared" si="2"/>
        <v>4.8817936158382376E-2</v>
      </c>
      <c r="E17" s="30">
        <f t="shared" si="3"/>
        <v>0.14874644656436722</v>
      </c>
    </row>
    <row r="18" spans="1:5" x14ac:dyDescent="0.25">
      <c r="A18" s="30">
        <v>-3.4</v>
      </c>
      <c r="B18" s="30">
        <f t="shared" si="0"/>
        <v>1.2322191684730199E-3</v>
      </c>
      <c r="C18" s="30">
        <f t="shared" si="1"/>
        <v>1.5677760124217108E-2</v>
      </c>
      <c r="D18" s="30">
        <f t="shared" si="2"/>
        <v>5.6153992877272088E-2</v>
      </c>
      <c r="E18" s="30">
        <f t="shared" si="3"/>
        <v>0.17281871510263469</v>
      </c>
    </row>
    <row r="19" spans="1:5" x14ac:dyDescent="0.25">
      <c r="A19" s="30">
        <v>-3.2</v>
      </c>
      <c r="B19" s="30">
        <f t="shared" si="0"/>
        <v>2.3840882014648404E-3</v>
      </c>
      <c r="C19" s="30">
        <f t="shared" si="1"/>
        <v>2.1807264658486338E-2</v>
      </c>
      <c r="D19" s="30">
        <f t="shared" si="2"/>
        <v>6.4077788432328239E-2</v>
      </c>
      <c r="E19" s="30">
        <f t="shared" si="3"/>
        <v>0.19681085792857181</v>
      </c>
    </row>
    <row r="20" spans="1:5" x14ac:dyDescent="0.25">
      <c r="A20" s="30">
        <v>-3</v>
      </c>
      <c r="B20" s="30">
        <f t="shared" si="0"/>
        <v>4.4318484119380075E-3</v>
      </c>
      <c r="C20" s="30">
        <f t="shared" si="1"/>
        <v>2.9732572305907361E-2</v>
      </c>
      <c r="D20" s="30">
        <f t="shared" si="2"/>
        <v>7.2537073483922923E-2</v>
      </c>
      <c r="E20" s="30">
        <f t="shared" si="3"/>
        <v>0.21969564473386119</v>
      </c>
    </row>
    <row r="21" spans="1:5" x14ac:dyDescent="0.25">
      <c r="A21" s="30">
        <v>-2.8</v>
      </c>
      <c r="B21" s="30">
        <f t="shared" si="0"/>
        <v>7.9154515829799686E-3</v>
      </c>
      <c r="C21" s="30">
        <f t="shared" si="1"/>
        <v>3.9735426919319493E-2</v>
      </c>
      <c r="D21" s="30">
        <f t="shared" si="2"/>
        <v>8.1458834099072022E-2</v>
      </c>
      <c r="E21" s="30">
        <f t="shared" si="3"/>
        <v>0.24038532470982696</v>
      </c>
    </row>
    <row r="22" spans="1:5" x14ac:dyDescent="0.25">
      <c r="A22" s="30">
        <v>-2.6</v>
      </c>
      <c r="B22" s="30">
        <f t="shared" si="0"/>
        <v>1.3582969233685613E-2</v>
      </c>
      <c r="C22" s="30">
        <f t="shared" si="1"/>
        <v>5.2051996699017417E-2</v>
      </c>
      <c r="D22" s="30">
        <f t="shared" si="2"/>
        <v>9.0749030469881475E-2</v>
      </c>
      <c r="E22" s="30">
        <f t="shared" si="3"/>
        <v>0.25781522740474078</v>
      </c>
    </row>
    <row r="23" spans="1:5" x14ac:dyDescent="0.25">
      <c r="A23" s="30">
        <v>-2.4</v>
      </c>
      <c r="B23" s="30">
        <f t="shared" si="0"/>
        <v>2.2394530294842899E-2</v>
      </c>
      <c r="C23" s="30">
        <f t="shared" si="1"/>
        <v>6.6836086750884816E-2</v>
      </c>
      <c r="D23" s="30">
        <f t="shared" si="2"/>
        <v>0.10029318931887386</v>
      </c>
      <c r="E23" s="30">
        <f t="shared" si="3"/>
        <v>0.2710336967762158</v>
      </c>
    </row>
    <row r="24" spans="1:5" x14ac:dyDescent="0.25">
      <c r="A24" s="30">
        <v>-2.2000000000000002</v>
      </c>
      <c r="B24" s="30">
        <f t="shared" si="0"/>
        <v>3.5474592846231424E-2</v>
      </c>
      <c r="C24" s="30">
        <f t="shared" si="1"/>
        <v>8.4119899448311039E-2</v>
      </c>
      <c r="D24" s="30">
        <f t="shared" si="2"/>
        <v>0.10995792466350481</v>
      </c>
      <c r="E24" s="30">
        <f t="shared" si="3"/>
        <v>0.27928790169723422</v>
      </c>
    </row>
    <row r="25" spans="1:5" x14ac:dyDescent="0.25">
      <c r="A25" s="30">
        <v>-2</v>
      </c>
      <c r="B25" s="30">
        <f t="shared" si="0"/>
        <v>5.3990966513188063E-2</v>
      </c>
      <c r="C25" s="30">
        <f t="shared" si="1"/>
        <v>0.10377687435514869</v>
      </c>
      <c r="D25" s="30">
        <f t="shared" si="2"/>
        <v>0.11959341596728197</v>
      </c>
      <c r="E25" s="30">
        <f t="shared" si="3"/>
        <v>0.28209479177387814</v>
      </c>
    </row>
    <row r="26" spans="1:5" x14ac:dyDescent="0.25">
      <c r="A26" s="30">
        <v>-1.8</v>
      </c>
      <c r="B26" s="30">
        <f t="shared" si="0"/>
        <v>7.8950158300894149E-2</v>
      </c>
      <c r="C26" s="30">
        <f t="shared" si="1"/>
        <v>0.12549214356009067</v>
      </c>
      <c r="D26" s="30">
        <f t="shared" si="2"/>
        <v>0.12903681994432137</v>
      </c>
      <c r="E26" s="30">
        <f t="shared" si="3"/>
        <v>0.27928790169723428</v>
      </c>
    </row>
    <row r="27" spans="1:5" x14ac:dyDescent="0.25">
      <c r="A27" s="30">
        <v>-1.6</v>
      </c>
      <c r="B27" s="30">
        <f t="shared" si="0"/>
        <v>0.11092083467945554</v>
      </c>
      <c r="C27" s="30">
        <f t="shared" si="1"/>
        <v>0.14874644656436722</v>
      </c>
      <c r="D27" s="30">
        <f t="shared" si="2"/>
        <v>0.13811653558482362</v>
      </c>
      <c r="E27" s="30">
        <f t="shared" si="3"/>
        <v>0.2710336967762158</v>
      </c>
    </row>
    <row r="28" spans="1:5" x14ac:dyDescent="0.25">
      <c r="A28" s="30">
        <v>-1.4</v>
      </c>
      <c r="B28" s="30">
        <f t="shared" si="0"/>
        <v>0.14972746563574488</v>
      </c>
      <c r="C28" s="30">
        <f t="shared" si="1"/>
        <v>0.17281871510263469</v>
      </c>
      <c r="D28" s="30">
        <f t="shared" si="2"/>
        <v>0.14665718516619841</v>
      </c>
      <c r="E28" s="30">
        <f t="shared" si="3"/>
        <v>0.25781522740474078</v>
      </c>
    </row>
    <row r="29" spans="1:5" x14ac:dyDescent="0.25">
      <c r="A29" s="30">
        <v>-1.2</v>
      </c>
      <c r="B29" s="30">
        <f t="shared" si="0"/>
        <v>0.19418605498321295</v>
      </c>
      <c r="C29" s="30">
        <f t="shared" si="1"/>
        <v>0.19681085792857184</v>
      </c>
      <c r="D29" s="30">
        <f t="shared" si="2"/>
        <v>0.15448512131936426</v>
      </c>
      <c r="E29" s="30">
        <f t="shared" si="3"/>
        <v>0.24038532470982696</v>
      </c>
    </row>
    <row r="30" spans="1:5" x14ac:dyDescent="0.25">
      <c r="A30" s="30">
        <v>-1</v>
      </c>
      <c r="B30" s="30">
        <f t="shared" si="0"/>
        <v>0.24197072451914337</v>
      </c>
      <c r="C30" s="30">
        <f t="shared" si="1"/>
        <v>0.21969564473386119</v>
      </c>
      <c r="D30" s="30">
        <f t="shared" si="2"/>
        <v>0.16143422587153622</v>
      </c>
      <c r="E30" s="30">
        <f t="shared" si="3"/>
        <v>0.21969564473386119</v>
      </c>
    </row>
    <row r="31" spans="1:5" x14ac:dyDescent="0.25">
      <c r="A31" s="30">
        <v>-0.8</v>
      </c>
      <c r="B31" s="30">
        <f t="shared" si="0"/>
        <v>0.28969155276148273</v>
      </c>
      <c r="C31" s="30">
        <f t="shared" si="1"/>
        <v>0.24038532470982696</v>
      </c>
      <c r="D31" s="30">
        <f t="shared" si="2"/>
        <v>0.16735173407346432</v>
      </c>
      <c r="E31" s="30">
        <f t="shared" si="3"/>
        <v>0.19681085792857184</v>
      </c>
    </row>
    <row r="32" spans="1:5" x14ac:dyDescent="0.25">
      <c r="A32" s="30">
        <v>-0.6</v>
      </c>
      <c r="B32" s="30">
        <f t="shared" si="0"/>
        <v>0.33322460289179967</v>
      </c>
      <c r="C32" s="30">
        <f t="shared" si="1"/>
        <v>0.25781522740474078</v>
      </c>
      <c r="D32" s="30">
        <f t="shared" si="2"/>
        <v>0.17210380110159268</v>
      </c>
      <c r="E32" s="30">
        <f t="shared" si="3"/>
        <v>0.17281871510263469</v>
      </c>
    </row>
    <row r="33" spans="1:5" x14ac:dyDescent="0.25">
      <c r="A33" s="30">
        <v>-0.4</v>
      </c>
      <c r="B33" s="30">
        <f t="shared" si="0"/>
        <v>0.36827014030332333</v>
      </c>
      <c r="C33" s="30">
        <f t="shared" si="1"/>
        <v>0.2710336967762158</v>
      </c>
      <c r="D33" s="30">
        <f t="shared" si="2"/>
        <v>0.1755805285075431</v>
      </c>
      <c r="E33" s="30">
        <f t="shared" si="3"/>
        <v>0.14874644656436722</v>
      </c>
    </row>
    <row r="34" spans="1:5" x14ac:dyDescent="0.25">
      <c r="A34" s="30">
        <v>-0.19999999999998999</v>
      </c>
      <c r="B34" s="30">
        <f t="shared" si="0"/>
        <v>0.39104269397545666</v>
      </c>
      <c r="C34" s="30">
        <f t="shared" si="1"/>
        <v>0.2792879016972345</v>
      </c>
      <c r="D34" s="30">
        <f t="shared" si="2"/>
        <v>0.17770018736694482</v>
      </c>
      <c r="E34" s="30">
        <f t="shared" si="3"/>
        <v>0.12549214356008956</v>
      </c>
    </row>
    <row r="35" spans="1:5" x14ac:dyDescent="0.25">
      <c r="A35" s="30">
        <v>9.7699626167013807E-15</v>
      </c>
      <c r="B35" s="30">
        <f t="shared" si="0"/>
        <v>0.3989422804014327</v>
      </c>
      <c r="C35" s="30">
        <f t="shared" si="1"/>
        <v>0.28209479177387814</v>
      </c>
      <c r="D35" s="30">
        <f t="shared" si="2"/>
        <v>0.17841241161527713</v>
      </c>
      <c r="E35" s="30">
        <f t="shared" si="3"/>
        <v>0.10377687435514769</v>
      </c>
    </row>
    <row r="36" spans="1:5" x14ac:dyDescent="0.25">
      <c r="A36" s="30">
        <v>0.20000000000001</v>
      </c>
      <c r="B36" s="30">
        <f t="shared" si="0"/>
        <v>0.3910426939754551</v>
      </c>
      <c r="C36" s="30">
        <f t="shared" si="1"/>
        <v>0.27928790169723394</v>
      </c>
      <c r="D36" s="30">
        <f t="shared" si="2"/>
        <v>0.17770018736694468</v>
      </c>
      <c r="E36" s="30">
        <f t="shared" si="3"/>
        <v>8.4119899448310123E-2</v>
      </c>
    </row>
    <row r="37" spans="1:5" x14ac:dyDescent="0.25">
      <c r="A37" s="30">
        <v>0.40000000000001001</v>
      </c>
      <c r="B37" s="30">
        <f t="shared" si="0"/>
        <v>0.36827014030332184</v>
      </c>
      <c r="C37" s="30">
        <f t="shared" si="1"/>
        <v>0.27103369677621519</v>
      </c>
      <c r="D37" s="30">
        <f t="shared" si="2"/>
        <v>0.17558052850754297</v>
      </c>
      <c r="E37" s="30">
        <f t="shared" si="3"/>
        <v>6.6836086750883983E-2</v>
      </c>
    </row>
    <row r="38" spans="1:5" x14ac:dyDescent="0.25">
      <c r="A38" s="30">
        <v>0.60000000000000997</v>
      </c>
      <c r="B38" s="30">
        <f t="shared" si="0"/>
        <v>0.33322460289179767</v>
      </c>
      <c r="C38" s="30">
        <f t="shared" si="1"/>
        <v>0.25781522740474</v>
      </c>
      <c r="D38" s="30">
        <f t="shared" si="2"/>
        <v>0.17210380110159246</v>
      </c>
      <c r="E38" s="30">
        <f t="shared" si="3"/>
        <v>5.2051996699016757E-2</v>
      </c>
    </row>
    <row r="39" spans="1:5" x14ac:dyDescent="0.25">
      <c r="A39" s="30">
        <v>0.80000000000001004</v>
      </c>
      <c r="B39" s="30">
        <f t="shared" si="0"/>
        <v>0.2896915527614804</v>
      </c>
      <c r="C39" s="30">
        <f t="shared" si="1"/>
        <v>0.24038532470982599</v>
      </c>
      <c r="D39" s="30">
        <f t="shared" si="2"/>
        <v>0.16735173407346407</v>
      </c>
      <c r="E39" s="30">
        <f t="shared" si="3"/>
        <v>3.9735426919318924E-2</v>
      </c>
    </row>
    <row r="40" spans="1:5" x14ac:dyDescent="0.25">
      <c r="A40" s="30">
        <v>1.00000000000001</v>
      </c>
      <c r="B40" s="30">
        <f t="shared" si="0"/>
        <v>0.24197072451914092</v>
      </c>
      <c r="C40" s="30">
        <f t="shared" si="1"/>
        <v>0.21969564473386013</v>
      </c>
      <c r="D40" s="30">
        <f t="shared" si="2"/>
        <v>0.16143422587153586</v>
      </c>
      <c r="E40" s="30">
        <f t="shared" si="3"/>
        <v>2.9732572305906906E-2</v>
      </c>
    </row>
    <row r="41" spans="1:5" x14ac:dyDescent="0.25">
      <c r="A41" s="30">
        <v>1.2000000000000099</v>
      </c>
      <c r="B41" s="30">
        <f t="shared" si="0"/>
        <v>0.19418605498321065</v>
      </c>
      <c r="C41" s="30">
        <f t="shared" si="1"/>
        <v>0.19681085792857064</v>
      </c>
      <c r="D41" s="30">
        <f t="shared" si="2"/>
        <v>0.15448512131936387</v>
      </c>
      <c r="E41" s="30">
        <f t="shared" si="3"/>
        <v>2.1807264658485988E-2</v>
      </c>
    </row>
    <row r="42" spans="1:5" x14ac:dyDescent="0.25">
      <c r="A42" s="30">
        <v>1.4000000000000099</v>
      </c>
      <c r="B42" s="30">
        <f t="shared" si="0"/>
        <v>0.1497274656357428</v>
      </c>
      <c r="C42" s="30">
        <f t="shared" si="1"/>
        <v>0.17281871510263347</v>
      </c>
      <c r="D42" s="30">
        <f t="shared" si="2"/>
        <v>0.146657185166198</v>
      </c>
      <c r="E42" s="30">
        <f t="shared" si="3"/>
        <v>1.5677760124216837E-2</v>
      </c>
    </row>
    <row r="43" spans="1:5" x14ac:dyDescent="0.25">
      <c r="A43" s="30">
        <v>1.6000000000000101</v>
      </c>
      <c r="B43" s="30">
        <f t="shared" si="0"/>
        <v>0.11092083467945377</v>
      </c>
      <c r="C43" s="30">
        <f t="shared" si="1"/>
        <v>0.14874644656436603</v>
      </c>
      <c r="D43" s="30">
        <f t="shared" si="2"/>
        <v>0.13811653558482317</v>
      </c>
      <c r="E43" s="30">
        <f t="shared" si="3"/>
        <v>1.1047930833002571E-2</v>
      </c>
    </row>
    <row r="44" spans="1:5" x14ac:dyDescent="0.25">
      <c r="A44" s="30">
        <v>1.80000000000001</v>
      </c>
      <c r="B44" s="30">
        <f t="shared" si="0"/>
        <v>7.8950158300892734E-2</v>
      </c>
      <c r="C44" s="30">
        <f t="shared" si="1"/>
        <v>0.12549214356008956</v>
      </c>
      <c r="D44" s="30">
        <f t="shared" si="2"/>
        <v>0.12903681994432092</v>
      </c>
      <c r="E44" s="30">
        <f t="shared" si="3"/>
        <v>7.6311851088618132E-3</v>
      </c>
    </row>
    <row r="45" spans="1:5" x14ac:dyDescent="0.25">
      <c r="A45" s="30">
        <v>2.0000000000000102</v>
      </c>
      <c r="B45" s="30">
        <f t="shared" si="0"/>
        <v>5.3990966513186953E-2</v>
      </c>
      <c r="C45" s="30">
        <f t="shared" si="1"/>
        <v>0.10377687435514761</v>
      </c>
      <c r="D45" s="30">
        <f t="shared" si="2"/>
        <v>0.11959341596728149</v>
      </c>
      <c r="E45" s="30">
        <f t="shared" si="3"/>
        <v>5.1667463385229083E-3</v>
      </c>
    </row>
    <row r="46" spans="1:5" x14ac:dyDescent="0.25">
      <c r="A46" s="30">
        <v>2.2000000000000099</v>
      </c>
      <c r="B46" s="30">
        <f t="shared" si="0"/>
        <v>3.5474592846230668E-2</v>
      </c>
      <c r="C46" s="30">
        <f t="shared" si="1"/>
        <v>8.4119899448310123E-2</v>
      </c>
      <c r="D46" s="30">
        <f t="shared" si="2"/>
        <v>0.10995792466350433</v>
      </c>
      <c r="E46" s="30">
        <f t="shared" si="3"/>
        <v>3.4289124999516392E-3</v>
      </c>
    </row>
    <row r="47" spans="1:5" x14ac:dyDescent="0.25">
      <c r="A47" s="30">
        <v>2.4000000000000101</v>
      </c>
      <c r="B47" s="30">
        <f t="shared" si="0"/>
        <v>2.2394530294842355E-2</v>
      </c>
      <c r="C47" s="30">
        <f t="shared" si="1"/>
        <v>6.6836086750883983E-2</v>
      </c>
      <c r="D47" s="30">
        <f t="shared" si="2"/>
        <v>0.10029318931887334</v>
      </c>
      <c r="E47" s="30">
        <f t="shared" si="3"/>
        <v>2.2305387662290041E-3</v>
      </c>
    </row>
    <row r="48" spans="1:5" x14ac:dyDescent="0.25">
      <c r="A48" s="30">
        <v>2.6000000000000099</v>
      </c>
      <c r="B48" s="30">
        <f t="shared" si="0"/>
        <v>1.3582969233685271E-2</v>
      </c>
      <c r="C48" s="30">
        <f t="shared" si="1"/>
        <v>5.2051996699016757E-2</v>
      </c>
      <c r="D48" s="30">
        <f t="shared" si="2"/>
        <v>9.0749030469881045E-2</v>
      </c>
      <c r="E48" s="30">
        <f t="shared" si="3"/>
        <v>1.4222543106313091E-3</v>
      </c>
    </row>
    <row r="49" spans="1:5" x14ac:dyDescent="0.25">
      <c r="A49" s="30">
        <v>2.80000000000001</v>
      </c>
      <c r="B49" s="30">
        <f t="shared" si="0"/>
        <v>7.915451582979743E-3</v>
      </c>
      <c r="C49" s="30">
        <f t="shared" si="1"/>
        <v>3.9735426919318924E-2</v>
      </c>
      <c r="D49" s="30">
        <f t="shared" si="2"/>
        <v>8.1458834099071564E-2</v>
      </c>
      <c r="E49" s="30">
        <f t="shared" si="3"/>
        <v>8.8891217021941642E-4</v>
      </c>
    </row>
    <row r="50" spans="1:5" x14ac:dyDescent="0.25">
      <c r="A50" s="30">
        <v>3.0000000000000102</v>
      </c>
      <c r="B50" s="30">
        <f t="shared" si="0"/>
        <v>4.431848411937874E-3</v>
      </c>
      <c r="C50" s="30">
        <f t="shared" si="1"/>
        <v>2.9732572305906906E-2</v>
      </c>
      <c r="D50" s="30">
        <f t="shared" si="2"/>
        <v>7.2537073483922493E-2</v>
      </c>
      <c r="E50" s="30">
        <f t="shared" si="3"/>
        <v>5.4457105758816339E-4</v>
      </c>
    </row>
    <row r="51" spans="1:5" x14ac:dyDescent="0.25">
      <c r="A51" s="30">
        <v>3.2000000000000099</v>
      </c>
      <c r="B51" s="30">
        <f t="shared" si="0"/>
        <v>2.3840882014647662E-3</v>
      </c>
      <c r="C51" s="30">
        <f t="shared" si="1"/>
        <v>2.1807264658485988E-2</v>
      </c>
      <c r="D51" s="30">
        <f t="shared" si="2"/>
        <v>6.4077788432327837E-2</v>
      </c>
      <c r="E51" s="30">
        <f t="shared" si="3"/>
        <v>3.2701251243081204E-4</v>
      </c>
    </row>
    <row r="52" spans="1:5" x14ac:dyDescent="0.25">
      <c r="A52" s="30">
        <v>3.4000000000000101</v>
      </c>
      <c r="B52" s="30">
        <f t="shared" si="0"/>
        <v>1.2322191684729772E-3</v>
      </c>
      <c r="C52" s="30">
        <f t="shared" si="1"/>
        <v>1.5677760124216837E-2</v>
      </c>
      <c r="D52" s="30">
        <f t="shared" si="2"/>
        <v>5.61539928772717E-2</v>
      </c>
      <c r="E52" s="30">
        <f t="shared" si="3"/>
        <v>1.9248118996378083E-4</v>
      </c>
    </row>
    <row r="53" spans="1:5" x14ac:dyDescent="0.25">
      <c r="A53" s="30">
        <v>3.6000000000000099</v>
      </c>
      <c r="B53" s="30">
        <f t="shared" si="0"/>
        <v>6.1190193011375076E-4</v>
      </c>
      <c r="C53" s="30">
        <f t="shared" si="1"/>
        <v>1.1047930833002571E-2</v>
      </c>
      <c r="D53" s="30">
        <f t="shared" si="2"/>
        <v>4.8817936158382029E-2</v>
      </c>
      <c r="E53" s="30">
        <f t="shared" si="3"/>
        <v>1.1105198605141362E-4</v>
      </c>
    </row>
    <row r="54" spans="1:5" x14ac:dyDescent="0.25">
      <c r="A54" s="30">
        <v>3.80000000000001</v>
      </c>
      <c r="B54" s="30">
        <f t="shared" si="0"/>
        <v>2.919469257914491E-4</v>
      </c>
      <c r="C54" s="30">
        <f t="shared" si="1"/>
        <v>7.6311851088618132E-3</v>
      </c>
      <c r="D54" s="30">
        <f t="shared" si="2"/>
        <v>4.2102107110242995E-2</v>
      </c>
      <c r="E54" s="30">
        <f t="shared" si="3"/>
        <v>6.2802723130180708E-5</v>
      </c>
    </row>
    <row r="55" spans="1:5" x14ac:dyDescent="0.25">
      <c r="A55" s="30">
        <v>4</v>
      </c>
      <c r="B55" s="30">
        <f t="shared" si="0"/>
        <v>1.3383022576488537E-4</v>
      </c>
      <c r="C55" s="30">
        <f t="shared" si="1"/>
        <v>5.1667463385230176E-3</v>
      </c>
      <c r="D55" s="30">
        <f t="shared" si="2"/>
        <v>3.6020844672153669E-2</v>
      </c>
      <c r="E55" s="30">
        <f t="shared" si="3"/>
        <v>3.4813262986687027E-5</v>
      </c>
    </row>
    <row r="56" spans="1:5" x14ac:dyDescent="0.25">
      <c r="A56" s="30">
        <v>4.2</v>
      </c>
      <c r="B56" s="30">
        <f t="shared" si="0"/>
        <v>5.8943067756539855E-5</v>
      </c>
      <c r="C56" s="30">
        <f t="shared" si="1"/>
        <v>3.4289124999517095E-3</v>
      </c>
      <c r="D56" s="30">
        <f t="shared" si="2"/>
        <v>3.0572404536876579E-2</v>
      </c>
      <c r="E56" s="30">
        <f t="shared" si="3"/>
        <v>1.8915816699135458E-5</v>
      </c>
    </row>
    <row r="57" spans="1:5" x14ac:dyDescent="0.25">
      <c r="A57" s="30">
        <v>4.4000000000000004</v>
      </c>
      <c r="B57" s="30">
        <f t="shared" si="0"/>
        <v>2.4942471290053535E-5</v>
      </c>
      <c r="C57" s="30">
        <f t="shared" si="1"/>
        <v>2.2305387662290514E-3</v>
      </c>
      <c r="D57" s="30">
        <f t="shared" si="2"/>
        <v>2.5741327893732222E-2</v>
      </c>
      <c r="E57" s="30">
        <f t="shared" si="3"/>
        <v>1.0074408883308903E-5</v>
      </c>
    </row>
    <row r="58" spans="1:5" x14ac:dyDescent="0.25">
      <c r="A58" s="30">
        <v>4.5999999999999996</v>
      </c>
      <c r="B58" s="30">
        <f t="shared" si="0"/>
        <v>1.0140852065486758E-5</v>
      </c>
      <c r="C58" s="30">
        <f t="shared" si="1"/>
        <v>1.4222543106313429E-3</v>
      </c>
      <c r="D58" s="30">
        <f t="shared" si="2"/>
        <v>2.1500964391804614E-2</v>
      </c>
      <c r="E58" s="30">
        <f t="shared" si="3"/>
        <v>5.2593026108950831E-6</v>
      </c>
    </row>
    <row r="59" spans="1:5" x14ac:dyDescent="0.25">
      <c r="A59" s="30">
        <v>4.8</v>
      </c>
      <c r="B59" s="30">
        <f t="shared" si="0"/>
        <v>3.9612990910320753E-6</v>
      </c>
      <c r="C59" s="30">
        <f t="shared" si="1"/>
        <v>8.8891217021943843E-4</v>
      </c>
      <c r="D59" s="30">
        <f t="shared" si="2"/>
        <v>1.7816015314735468E-2</v>
      </c>
      <c r="E59" s="30">
        <f t="shared" si="3"/>
        <v>2.6912302591701782E-6</v>
      </c>
    </row>
    <row r="60" spans="1:5" x14ac:dyDescent="0.25">
      <c r="A60" s="30">
        <v>5</v>
      </c>
      <c r="B60" s="30">
        <f t="shared" si="0"/>
        <v>1.4867195147342977E-6</v>
      </c>
      <c r="C60" s="30">
        <f t="shared" si="1"/>
        <v>5.4457105758817792E-4</v>
      </c>
      <c r="D60" s="30">
        <f t="shared" si="2"/>
        <v>1.464498256192648E-2</v>
      </c>
      <c r="E60" s="30">
        <f t="shared" si="3"/>
        <v>1.3498566943461955E-6</v>
      </c>
    </row>
    <row r="61" spans="1:5" x14ac:dyDescent="0.25">
      <c r="A61" s="30">
        <v>5.2</v>
      </c>
      <c r="B61" s="30">
        <f t="shared" si="0"/>
        <v>5.3610353446976145E-7</v>
      </c>
      <c r="C61" s="30">
        <f t="shared" si="1"/>
        <v>3.2701251243082049E-4</v>
      </c>
      <c r="D61" s="30">
        <f t="shared" si="2"/>
        <v>1.1942432205945123E-2</v>
      </c>
      <c r="E61" s="30">
        <f t="shared" si="3"/>
        <v>6.6364921117914724E-7</v>
      </c>
    </row>
    <row r="62" spans="1:5" x14ac:dyDescent="0.25">
      <c r="A62" s="30">
        <v>5.4</v>
      </c>
      <c r="B62" s="30">
        <f t="shared" si="0"/>
        <v>1.8573618445552897E-7</v>
      </c>
      <c r="C62" s="30">
        <f t="shared" si="1"/>
        <v>1.9248118996378579E-4</v>
      </c>
      <c r="D62" s="30">
        <f t="shared" si="2"/>
        <v>9.6610060576908224E-3</v>
      </c>
      <c r="E62" s="30">
        <f t="shared" si="3"/>
        <v>3.198185211335016E-7</v>
      </c>
    </row>
    <row r="63" spans="1:5" x14ac:dyDescent="0.25">
      <c r="A63" s="30">
        <v>5.6</v>
      </c>
      <c r="B63" s="30">
        <f t="shared" si="0"/>
        <v>6.1826205001658573E-8</v>
      </c>
      <c r="C63" s="30">
        <f t="shared" si="1"/>
        <v>1.1105198605141697E-4</v>
      </c>
      <c r="D63" s="30">
        <f t="shared" si="2"/>
        <v>7.753138968526271E-3</v>
      </c>
      <c r="E63" s="30">
        <f t="shared" si="3"/>
        <v>1.5107157233056231E-7</v>
      </c>
    </row>
    <row r="64" spans="1:5" x14ac:dyDescent="0.25">
      <c r="A64" s="30">
        <v>5.8</v>
      </c>
      <c r="B64" s="30">
        <f t="shared" si="0"/>
        <v>1.9773196406244672E-8</v>
      </c>
      <c r="C64" s="30">
        <f t="shared" si="1"/>
        <v>6.2802723130182266E-5</v>
      </c>
      <c r="D64" s="30">
        <f t="shared" si="2"/>
        <v>6.1724620227193916E-3</v>
      </c>
      <c r="E64" s="30">
        <f t="shared" si="3"/>
        <v>6.9948112239375066E-8</v>
      </c>
    </row>
    <row r="65" spans="1:5" x14ac:dyDescent="0.25">
      <c r="A65" s="30">
        <v>6</v>
      </c>
      <c r="B65" s="30">
        <f t="shared" si="0"/>
        <v>6.0758828498232861E-9</v>
      </c>
      <c r="C65" s="30">
        <f t="shared" si="1"/>
        <v>3.4813262986687027E-5</v>
      </c>
      <c r="D65" s="30">
        <f t="shared" si="2"/>
        <v>4.8748912161279473E-3</v>
      </c>
      <c r="E65" s="30">
        <f t="shared" si="3"/>
        <v>3.1745586679666508E-8</v>
      </c>
    </row>
    <row r="66" spans="1:5" x14ac:dyDescent="0.25">
      <c r="A66" s="30">
        <v>6.2</v>
      </c>
      <c r="B66" s="30">
        <f t="shared" si="0"/>
        <v>1.7937839079640794E-9</v>
      </c>
      <c r="C66" s="30">
        <f t="shared" si="1"/>
        <v>1.8915816699135458E-5</v>
      </c>
      <c r="D66" s="30">
        <f t="shared" si="2"/>
        <v>3.8194169862128943E-3</v>
      </c>
      <c r="E66" s="30">
        <f t="shared" si="3"/>
        <v>1.4122280301429222E-8</v>
      </c>
    </row>
    <row r="67" spans="1:5" x14ac:dyDescent="0.25">
      <c r="A67" s="30">
        <v>6.4</v>
      </c>
      <c r="B67" s="30">
        <f t="shared" si="0"/>
        <v>5.0881402816450389E-10</v>
      </c>
      <c r="C67" s="30">
        <f t="shared" si="1"/>
        <v>1.0074408883308903E-5</v>
      </c>
      <c r="D67" s="30">
        <f t="shared" si="2"/>
        <v>2.9686217550251243E-3</v>
      </c>
      <c r="E67" s="30">
        <f t="shared" si="3"/>
        <v>6.1580102466708582E-9</v>
      </c>
    </row>
    <row r="68" spans="1:5" x14ac:dyDescent="0.25">
      <c r="A68" s="30">
        <v>6.6</v>
      </c>
      <c r="B68" s="30">
        <f t="shared" si="0"/>
        <v>1.3866799941653172E-10</v>
      </c>
      <c r="C68" s="30">
        <f t="shared" si="1"/>
        <v>5.2593026108950831E-6</v>
      </c>
      <c r="D68" s="30">
        <f t="shared" si="2"/>
        <v>2.288960511863091E-3</v>
      </c>
      <c r="E68" s="30">
        <f t="shared" si="3"/>
        <v>2.6320255305203924E-9</v>
      </c>
    </row>
    <row r="69" spans="1:5" x14ac:dyDescent="0.25">
      <c r="A69" s="30">
        <v>6.8</v>
      </c>
      <c r="B69" s="30">
        <f t="shared" si="0"/>
        <v>3.6309615017918004E-11</v>
      </c>
      <c r="C69" s="30">
        <f t="shared" si="1"/>
        <v>2.6912302591701782E-6</v>
      </c>
      <c r="D69" s="30">
        <f t="shared" si="2"/>
        <v>1.7508437061612716E-3</v>
      </c>
      <c r="E69" s="30">
        <f t="shared" si="3"/>
        <v>1.102691173670856E-9</v>
      </c>
    </row>
    <row r="70" spans="1:5" x14ac:dyDescent="0.25">
      <c r="A70" s="30">
        <v>7</v>
      </c>
      <c r="B70" s="30">
        <f t="shared" ref="B70:B71" si="4">_xlfn.NORM.DIST($A70,0,1,0)</f>
        <v>9.1347204083645936E-12</v>
      </c>
      <c r="C70" s="30">
        <f t="shared" ref="C70:C71" si="5">_xlfn.NORM.DIST($A70,0,SQRT(2),0)</f>
        <v>1.3498566943461955E-6</v>
      </c>
      <c r="D70" s="30">
        <f t="shared" ref="D70:D71" si="6">_xlfn.NORM.DIST($A70,0,SQRT(5),0)</f>
        <v>1.3285628439771073E-3</v>
      </c>
      <c r="E70" s="30">
        <f t="shared" ref="E70:E71" si="7">_xlfn.NORM.DIST($A70,-2,SQRT(2),0)</f>
        <v>4.5282647397717245E-10</v>
      </c>
    </row>
    <row r="71" spans="1:5" x14ac:dyDescent="0.25">
      <c r="A71" s="30">
        <v>7.2</v>
      </c>
      <c r="B71" s="30">
        <f t="shared" si="4"/>
        <v>2.2079899631371392E-12</v>
      </c>
      <c r="C71" s="30">
        <f t="shared" si="5"/>
        <v>6.6364921117914724E-7</v>
      </c>
      <c r="D71" s="30">
        <f t="shared" si="6"/>
        <v>1.0000977943419689E-3</v>
      </c>
      <c r="E71" s="30">
        <f t="shared" si="7"/>
        <v>1.8227362505955008E-10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2"/>
  <sheetViews>
    <sheetView zoomScale="115" zoomScaleNormal="115" workbookViewId="0"/>
  </sheetViews>
  <sheetFormatPr defaultRowHeight="15" x14ac:dyDescent="0.25"/>
  <cols>
    <col min="4" max="4" width="11.7109375" customWidth="1"/>
    <col min="5" max="5" width="8.28515625" customWidth="1"/>
  </cols>
  <sheetData>
    <row r="1" spans="1:7" x14ac:dyDescent="0.25">
      <c r="A1" t="s">
        <v>28</v>
      </c>
    </row>
    <row r="2" spans="1:7" x14ac:dyDescent="0.25">
      <c r="A2" t="s">
        <v>29</v>
      </c>
    </row>
    <row r="3" spans="1:7" x14ac:dyDescent="0.25">
      <c r="A3" s="10" t="s">
        <v>110</v>
      </c>
      <c r="B3" s="10"/>
      <c r="C3" s="10"/>
      <c r="D3" s="10"/>
      <c r="E3" s="10"/>
      <c r="F3" s="10"/>
      <c r="G3" s="10"/>
    </row>
    <row r="4" spans="1:7" x14ac:dyDescent="0.25">
      <c r="A4" t="s">
        <v>194</v>
      </c>
    </row>
    <row r="6" spans="1:7" x14ac:dyDescent="0.25">
      <c r="A6" t="s">
        <v>30</v>
      </c>
    </row>
    <row r="7" spans="1:7" x14ac:dyDescent="0.25">
      <c r="A7" t="s">
        <v>31</v>
      </c>
    </row>
    <row r="8" spans="1:7" x14ac:dyDescent="0.25">
      <c r="A8" s="5" t="s">
        <v>32</v>
      </c>
      <c r="B8" s="4">
        <v>110</v>
      </c>
    </row>
    <row r="9" spans="1:7" x14ac:dyDescent="0.25">
      <c r="A9" s="5" t="s">
        <v>33</v>
      </c>
      <c r="B9" s="4">
        <f>20^2</f>
        <v>400</v>
      </c>
    </row>
    <row r="10" spans="1:7" x14ac:dyDescent="0.25">
      <c r="A10" s="5" t="s">
        <v>34</v>
      </c>
      <c r="B10" s="4">
        <v>20</v>
      </c>
    </row>
    <row r="11" spans="1:7" x14ac:dyDescent="0.25">
      <c r="A11" s="6" t="s">
        <v>35</v>
      </c>
      <c r="D11" s="4">
        <f>_xlfn.NORM.DIST(120,B8,B10,TRUE)</f>
        <v>0.69146246127401312</v>
      </c>
    </row>
    <row r="12" spans="1:7" x14ac:dyDescent="0.25">
      <c r="A12" s="11" t="s">
        <v>36</v>
      </c>
      <c r="B12" s="10"/>
      <c r="C12" s="10"/>
      <c r="D12" s="10" t="s">
        <v>37</v>
      </c>
      <c r="E12" s="4">
        <f>_xlfn.NORM.INV(0.9,110,20)</f>
        <v>135.63103131089201</v>
      </c>
    </row>
    <row r="13" spans="1:7" x14ac:dyDescent="0.25">
      <c r="A13" s="6" t="s">
        <v>38</v>
      </c>
      <c r="F13" s="4">
        <f>_xlfn.NORM.DIST(120,110,20,1)-_xlfn.NORM.DIST(100,110,20,1)</f>
        <v>0.38292492254802624</v>
      </c>
    </row>
    <row r="17" spans="1:9" x14ac:dyDescent="0.25">
      <c r="A17" t="s">
        <v>24</v>
      </c>
    </row>
    <row r="18" spans="1:9" x14ac:dyDescent="0.25">
      <c r="A18" t="s">
        <v>25</v>
      </c>
    </row>
    <row r="19" spans="1:9" x14ac:dyDescent="0.25">
      <c r="A19" t="s">
        <v>26</v>
      </c>
    </row>
    <row r="20" spans="1:9" x14ac:dyDescent="0.25">
      <c r="A20" t="s">
        <v>27</v>
      </c>
    </row>
    <row r="21" spans="1:9" x14ac:dyDescent="0.25">
      <c r="A21" s="10" t="s">
        <v>39</v>
      </c>
      <c r="B21" s="10"/>
      <c r="C21" s="10"/>
      <c r="D21" s="10"/>
      <c r="E21" s="10"/>
      <c r="F21" s="10"/>
      <c r="G21" s="10"/>
      <c r="H21" s="10"/>
      <c r="I21" s="10"/>
    </row>
    <row r="23" spans="1:9" x14ac:dyDescent="0.25">
      <c r="A23" t="s">
        <v>188</v>
      </c>
    </row>
    <row r="24" spans="1:9" x14ac:dyDescent="0.25">
      <c r="A24" s="5" t="s">
        <v>32</v>
      </c>
      <c r="B24" s="4">
        <v>50</v>
      </c>
    </row>
    <row r="25" spans="1:9" x14ac:dyDescent="0.25">
      <c r="A25" s="5" t="s">
        <v>33</v>
      </c>
      <c r="B25" s="4">
        <v>25</v>
      </c>
    </row>
    <row r="26" spans="1:9" x14ac:dyDescent="0.25">
      <c r="A26" s="5" t="s">
        <v>34</v>
      </c>
      <c r="B26" s="4">
        <v>5</v>
      </c>
    </row>
    <row r="27" spans="1:9" x14ac:dyDescent="0.25">
      <c r="A27" s="6" t="s">
        <v>145</v>
      </c>
      <c r="B27" s="8"/>
      <c r="C27">
        <f>_xlfn.NORM.DIST(41,50,5,1)</f>
        <v>3.5930319112925789E-2</v>
      </c>
    </row>
    <row r="28" spans="1:9" x14ac:dyDescent="0.25">
      <c r="A28" s="6" t="s">
        <v>40</v>
      </c>
      <c r="D28" s="30">
        <f>1-_xlfn.NORM.DIST(59,50,5,1)</f>
        <v>3.5930319112925768E-2</v>
      </c>
    </row>
    <row r="29" spans="1:9" x14ac:dyDescent="0.25">
      <c r="A29" s="6" t="s">
        <v>146</v>
      </c>
      <c r="B29" s="8"/>
      <c r="C29" s="30">
        <f>_xlfn.NORM.DIST(56,50,5,1)-_xlfn.NORM.DIST(42,50,5,1)</f>
        <v>0.83013103807873379</v>
      </c>
    </row>
    <row r="30" spans="1:9" x14ac:dyDescent="0.25">
      <c r="A30" s="11" t="s">
        <v>147</v>
      </c>
      <c r="B30" s="12"/>
      <c r="C30">
        <f>_xlfn.NORM.INV(0.7,50,5)</f>
        <v>52.622002563540207</v>
      </c>
    </row>
    <row r="33" spans="1:4" x14ac:dyDescent="0.25">
      <c r="A33" t="s">
        <v>41</v>
      </c>
    </row>
    <row r="34" spans="1:4" x14ac:dyDescent="0.25">
      <c r="A34" t="s">
        <v>42</v>
      </c>
    </row>
    <row r="35" spans="1:4" x14ac:dyDescent="0.25">
      <c r="A35" t="s">
        <v>43</v>
      </c>
    </row>
    <row r="37" spans="1:4" x14ac:dyDescent="0.25">
      <c r="A37" t="s">
        <v>44</v>
      </c>
    </row>
    <row r="38" spans="1:4" x14ac:dyDescent="0.25">
      <c r="A38" t="s">
        <v>189</v>
      </c>
    </row>
    <row r="39" spans="1:4" x14ac:dyDescent="0.25">
      <c r="A39" s="5" t="s">
        <v>32</v>
      </c>
      <c r="B39" s="9">
        <v>68.3</v>
      </c>
    </row>
    <row r="40" spans="1:4" x14ac:dyDescent="0.25">
      <c r="A40" s="5" t="s">
        <v>33</v>
      </c>
      <c r="B40" s="9">
        <v>0.04</v>
      </c>
    </row>
    <row r="41" spans="1:4" x14ac:dyDescent="0.25">
      <c r="A41" s="5" t="s">
        <v>34</v>
      </c>
      <c r="B41" s="9">
        <v>0.2</v>
      </c>
    </row>
    <row r="42" spans="1:4" x14ac:dyDescent="0.25">
      <c r="A42" s="6" t="s">
        <v>45</v>
      </c>
      <c r="D42" s="4">
        <f>_xlfn.NORM.DIST(69,B39,B41,1)-_xlfn.NORM.DIST(68,B39,B41,1)</f>
        <v>0.9329601696521046</v>
      </c>
    </row>
    <row r="44" spans="1:4" x14ac:dyDescent="0.25">
      <c r="A44" s="13" t="s">
        <v>46</v>
      </c>
    </row>
    <row r="45" spans="1:4" x14ac:dyDescent="0.25">
      <c r="A45" t="s">
        <v>47</v>
      </c>
    </row>
    <row r="46" spans="1:4" x14ac:dyDescent="0.25">
      <c r="A46" t="s">
        <v>48</v>
      </c>
    </row>
    <row r="47" spans="1:4" x14ac:dyDescent="0.25">
      <c r="A47" t="s">
        <v>49</v>
      </c>
    </row>
    <row r="48" spans="1:4" x14ac:dyDescent="0.25">
      <c r="A48" t="s">
        <v>50</v>
      </c>
    </row>
    <row r="49" spans="1:4" x14ac:dyDescent="0.25">
      <c r="A49" t="s">
        <v>187</v>
      </c>
    </row>
    <row r="50" spans="1:4" x14ac:dyDescent="0.25">
      <c r="A50" s="30" t="s">
        <v>190</v>
      </c>
    </row>
    <row r="51" spans="1:4" x14ac:dyDescent="0.25">
      <c r="A51" t="s">
        <v>191</v>
      </c>
      <c r="B51" s="6">
        <f>_xlfn.NORM.DIST(2,5.6,1.7,1)</f>
        <v>1.7102484789337319E-2</v>
      </c>
    </row>
    <row r="52" spans="1:4" x14ac:dyDescent="0.25">
      <c r="A52" t="s">
        <v>192</v>
      </c>
      <c r="D52">
        <f>520-1000*B51</f>
        <v>502.89751521066268</v>
      </c>
    </row>
    <row r="53" spans="1:4" x14ac:dyDescent="0.25">
      <c r="A53" t="s">
        <v>193</v>
      </c>
    </row>
    <row r="54" spans="1:4" x14ac:dyDescent="0.25">
      <c r="B54" t="s">
        <v>195</v>
      </c>
    </row>
    <row r="55" spans="1:4" x14ac:dyDescent="0.25">
      <c r="B55" t="s">
        <v>196</v>
      </c>
    </row>
    <row r="56" spans="1:4" x14ac:dyDescent="0.25">
      <c r="A56" t="s">
        <v>197</v>
      </c>
      <c r="C56">
        <f>_xlfn.NORM.INV(12/1000,5.6,1.7)</f>
        <v>1.7628802843734173</v>
      </c>
      <c r="D56" t="s">
        <v>198</v>
      </c>
    </row>
    <row r="58" spans="1:4" x14ac:dyDescent="0.25">
      <c r="A58" t="s">
        <v>99</v>
      </c>
    </row>
    <row r="59" spans="1:4" x14ac:dyDescent="0.25">
      <c r="A59" t="s">
        <v>51</v>
      </c>
    </row>
    <row r="60" spans="1:4" x14ac:dyDescent="0.25">
      <c r="A60" t="s">
        <v>52</v>
      </c>
    </row>
    <row r="61" spans="1:4" x14ac:dyDescent="0.25">
      <c r="A61" t="s">
        <v>202</v>
      </c>
    </row>
    <row r="62" spans="1:4" x14ac:dyDescent="0.25">
      <c r="A62" t="s">
        <v>205</v>
      </c>
    </row>
    <row r="63" spans="1:4" x14ac:dyDescent="0.25">
      <c r="A63" t="s">
        <v>199</v>
      </c>
    </row>
    <row r="64" spans="1:4" x14ac:dyDescent="0.25">
      <c r="A64" s="30" t="s">
        <v>200</v>
      </c>
    </row>
    <row r="65" spans="1:8" x14ac:dyDescent="0.25">
      <c r="B65" s="43" t="s">
        <v>201</v>
      </c>
      <c r="C65" s="6">
        <f>_xlfn.NORM.DIST(250,246,8,1)</f>
        <v>0.69146246127401312</v>
      </c>
    </row>
    <row r="66" spans="1:8" x14ac:dyDescent="0.25">
      <c r="B66" s="43" t="s">
        <v>203</v>
      </c>
      <c r="C66" s="6">
        <f>1-_xlfn.NORM.DIST(240,246,8,1)</f>
        <v>0.77337264762313174</v>
      </c>
    </row>
    <row r="67" spans="1:8" x14ac:dyDescent="0.25">
      <c r="B67" s="43" t="s">
        <v>204</v>
      </c>
      <c r="C67" s="6">
        <f>_xlfn.NORM.DIST(260,246,8,1)-_xlfn.NORM.DIST(240,246,8,1)</f>
        <v>0.73331349075931462</v>
      </c>
    </row>
    <row r="70" spans="1:8" x14ac:dyDescent="0.25">
      <c r="A70" t="s">
        <v>90</v>
      </c>
    </row>
    <row r="71" spans="1:8" x14ac:dyDescent="0.25">
      <c r="A71" t="s">
        <v>148</v>
      </c>
    </row>
    <row r="72" spans="1:8" x14ac:dyDescent="0.25">
      <c r="A72" t="s">
        <v>91</v>
      </c>
      <c r="H72">
        <f>_xlfn.NORM.DIST(30,29,0.9,1)-_xlfn.NORM.DIST(28,29,0.9,1)</f>
        <v>0.73347947419498905</v>
      </c>
    </row>
    <row r="73" spans="1:8" x14ac:dyDescent="0.25">
      <c r="A73" t="s">
        <v>92</v>
      </c>
      <c r="H73" s="30">
        <f>1-_xlfn.NORM.DIST(31,29,0.9,1)+_xlfn.NORM.DIST(22,29,0.9,1)</f>
        <v>1.3134145691024805E-2</v>
      </c>
    </row>
    <row r="78" spans="1:8" x14ac:dyDescent="0.25">
      <c r="A78" t="s">
        <v>93</v>
      </c>
    </row>
    <row r="79" spans="1:8" x14ac:dyDescent="0.25">
      <c r="A79" t="s">
        <v>94</v>
      </c>
    </row>
    <row r="80" spans="1:8" x14ac:dyDescent="0.25">
      <c r="A80" t="s">
        <v>95</v>
      </c>
    </row>
    <row r="81" spans="1:10" x14ac:dyDescent="0.25">
      <c r="A81" t="s">
        <v>97</v>
      </c>
    </row>
    <row r="82" spans="1:10" x14ac:dyDescent="0.25">
      <c r="A82" t="s">
        <v>96</v>
      </c>
    </row>
    <row r="83" spans="1:10" x14ac:dyDescent="0.25">
      <c r="A83" t="s">
        <v>98</v>
      </c>
    </row>
    <row r="84" spans="1:10" x14ac:dyDescent="0.25">
      <c r="A84" s="30" t="s">
        <v>218</v>
      </c>
    </row>
    <row r="85" spans="1:10" x14ac:dyDescent="0.25">
      <c r="A85" s="30" t="s">
        <v>219</v>
      </c>
    </row>
    <row r="86" spans="1:10" x14ac:dyDescent="0.25">
      <c r="B86" s="43" t="s">
        <v>166</v>
      </c>
      <c r="C86" s="6">
        <f>_xlfn.NORM.DIST(1000,996,18,1)</f>
        <v>0.5879295521290574</v>
      </c>
    </row>
    <row r="87" spans="1:10" x14ac:dyDescent="0.25">
      <c r="B87" s="43" t="s">
        <v>220</v>
      </c>
      <c r="C87" s="6">
        <f>1-_xlfn.NORM.DIST(980,996,18,1)</f>
        <v>0.81296860125455872</v>
      </c>
    </row>
    <row r="88" spans="1:10" x14ac:dyDescent="0.25">
      <c r="B88" s="43" t="s">
        <v>221</v>
      </c>
      <c r="C88" s="6">
        <f>_xlfn.NORM.DIST(1030,996,18,1)-_xlfn.NORM.DIST(970,996,18,1)</f>
        <v>0.89623964246456311</v>
      </c>
    </row>
    <row r="90" spans="1:10" x14ac:dyDescent="0.25">
      <c r="A90" t="s">
        <v>121</v>
      </c>
    </row>
    <row r="91" spans="1:10" x14ac:dyDescent="0.25">
      <c r="A91" t="s">
        <v>123</v>
      </c>
    </row>
    <row r="92" spans="1:10" x14ac:dyDescent="0.25">
      <c r="A92" t="s">
        <v>122</v>
      </c>
      <c r="J92" s="32">
        <v>0.40604000000000001</v>
      </c>
    </row>
    <row r="94" spans="1:10" x14ac:dyDescent="0.25">
      <c r="A94" t="s">
        <v>208</v>
      </c>
      <c r="F94" s="43" t="s">
        <v>206</v>
      </c>
      <c r="G94">
        <f>1-_xlfn.NORM.DIST(80,75,5,1)</f>
        <v>0.15865525393145696</v>
      </c>
    </row>
    <row r="95" spans="1:10" x14ac:dyDescent="0.25">
      <c r="A95" s="30" t="s">
        <v>209</v>
      </c>
      <c r="F95" s="43" t="s">
        <v>207</v>
      </c>
      <c r="G95" s="30">
        <f>1-_xlfn.NORM.DIST(77,75,5,1)</f>
        <v>0.34457825838967571</v>
      </c>
    </row>
    <row r="96" spans="1:10" x14ac:dyDescent="0.25">
      <c r="G96">
        <f>G94/G95</f>
        <v>0.46043315290089298</v>
      </c>
    </row>
    <row r="97" spans="1:12" x14ac:dyDescent="0.25">
      <c r="C97" s="30"/>
    </row>
    <row r="98" spans="1:12" x14ac:dyDescent="0.25">
      <c r="C98" s="30"/>
    </row>
    <row r="102" spans="1:12" x14ac:dyDescent="0.25">
      <c r="A102" t="s">
        <v>124</v>
      </c>
    </row>
    <row r="103" spans="1:12" x14ac:dyDescent="0.25">
      <c r="A103" t="s">
        <v>125</v>
      </c>
    </row>
    <row r="104" spans="1:12" x14ac:dyDescent="0.25">
      <c r="A104" t="s">
        <v>127</v>
      </c>
    </row>
    <row r="105" spans="1:12" x14ac:dyDescent="0.25">
      <c r="L105" s="32" t="s">
        <v>126</v>
      </c>
    </row>
    <row r="106" spans="1:12" x14ac:dyDescent="0.25">
      <c r="D106">
        <f>_xlfn.NORM.DIST(20.2,20,0.1,1)-_xlfn.NORM.DIST(19.8,20,0.1,1)</f>
        <v>0.95449973610364092</v>
      </c>
    </row>
    <row r="107" spans="1:12" x14ac:dyDescent="0.25">
      <c r="D107">
        <f>50000*D106</f>
        <v>47724.986805182045</v>
      </c>
    </row>
    <row r="113" spans="1:12" x14ac:dyDescent="0.25">
      <c r="A113" t="s">
        <v>134</v>
      </c>
    </row>
    <row r="114" spans="1:12" x14ac:dyDescent="0.25">
      <c r="A114" t="s">
        <v>128</v>
      </c>
    </row>
    <row r="115" spans="1:12" x14ac:dyDescent="0.25">
      <c r="A115" t="s">
        <v>129</v>
      </c>
    </row>
    <row r="116" spans="1:12" x14ac:dyDescent="0.25">
      <c r="A116" t="s">
        <v>130</v>
      </c>
    </row>
    <row r="117" spans="1:12" x14ac:dyDescent="0.25">
      <c r="A117" t="s">
        <v>131</v>
      </c>
    </row>
    <row r="118" spans="1:12" x14ac:dyDescent="0.25">
      <c r="A118" t="s">
        <v>132</v>
      </c>
    </row>
    <row r="119" spans="1:12" x14ac:dyDescent="0.25">
      <c r="A119" s="30" t="s">
        <v>210</v>
      </c>
    </row>
    <row r="120" spans="1:12" x14ac:dyDescent="0.25">
      <c r="A120" s="30" t="s">
        <v>211</v>
      </c>
      <c r="D120" s="8"/>
      <c r="K120" t="s">
        <v>133</v>
      </c>
      <c r="L120" t="s">
        <v>133</v>
      </c>
    </row>
    <row r="121" spans="1:12" x14ac:dyDescent="0.25">
      <c r="B121" s="43" t="s">
        <v>212</v>
      </c>
      <c r="C121" s="30">
        <f>_xlfn.NORM.DIST(2.7,2.4,0.8,1)</f>
        <v>0.64616976667272397</v>
      </c>
    </row>
    <row r="122" spans="1:12" x14ac:dyDescent="0.25">
      <c r="B122" s="43" t="s">
        <v>213</v>
      </c>
      <c r="C122" s="30">
        <f>1-_xlfn.NORM.DIST(2,2.4,0.8,1)</f>
        <v>0.69146246127401312</v>
      </c>
    </row>
    <row r="123" spans="1:12" x14ac:dyDescent="0.25">
      <c r="B123" s="43" t="s">
        <v>214</v>
      </c>
      <c r="C123" s="30">
        <f>_xlfn.NORM.DIST(3.4,2.4,0.8,1)-_xlfn.NORM.DIST(1.4,2.4,0.8,1)</f>
        <v>0.78870045266628952</v>
      </c>
    </row>
    <row r="124" spans="1:12" s="30" customFormat="1" ht="17.25" x14ac:dyDescent="0.25">
      <c r="B124" s="43" t="s">
        <v>215</v>
      </c>
      <c r="C124" s="30">
        <f>_xlfn.NORM.INV(0.95,2.4,0.8)</f>
        <v>3.7158829015611774</v>
      </c>
    </row>
    <row r="125" spans="1:12" s="30" customFormat="1" ht="17.25" x14ac:dyDescent="0.25">
      <c r="B125" s="43" t="s">
        <v>216</v>
      </c>
      <c r="C125" s="30">
        <f>_xlfn.NORM.INV(0.75,2.4,0.8)</f>
        <v>2.9395918001568653</v>
      </c>
      <c r="E125" s="43" t="s">
        <v>217</v>
      </c>
      <c r="F125" s="30">
        <f>C125-2.4</f>
        <v>0.53959180015686536</v>
      </c>
    </row>
    <row r="127" spans="1:12" x14ac:dyDescent="0.25">
      <c r="A127" t="s">
        <v>150</v>
      </c>
    </row>
    <row r="128" spans="1:12" x14ac:dyDescent="0.25">
      <c r="B128">
        <f>_xlfn.NORM.S.INV(0.95)</f>
        <v>1.6448536269514715</v>
      </c>
      <c r="D128" t="s">
        <v>151</v>
      </c>
      <c r="L128" s="33" t="s">
        <v>135</v>
      </c>
    </row>
    <row r="129" spans="1:5" x14ac:dyDescent="0.25">
      <c r="B129" s="30">
        <f>_xlfn.NORM.S.INV(0.99)</f>
        <v>2.3263478740408408</v>
      </c>
      <c r="D129" s="35" t="s">
        <v>152</v>
      </c>
      <c r="E129" s="6">
        <f>_xlfn.NORM.DIST(70,$B$132,$B$131,1)</f>
        <v>0.94999999999999984</v>
      </c>
    </row>
    <row r="130" spans="1:5" x14ac:dyDescent="0.25">
      <c r="B130">
        <f>B129-B128</f>
        <v>0.68149424708936923</v>
      </c>
      <c r="D130" s="35" t="s">
        <v>153</v>
      </c>
      <c r="E130" s="6">
        <f>_xlfn.NORM.DIST(70,$B$132,$B$131,1)</f>
        <v>0.94999999999999984</v>
      </c>
    </row>
    <row r="131" spans="1:5" x14ac:dyDescent="0.25">
      <c r="A131" s="43" t="s">
        <v>34</v>
      </c>
      <c r="B131">
        <f>10/B130</f>
        <v>14.673638174804179</v>
      </c>
    </row>
    <row r="132" spans="1:5" x14ac:dyDescent="0.25">
      <c r="A132" s="43" t="s">
        <v>32</v>
      </c>
      <c r="B132">
        <f>70-B128*B131</f>
        <v>45.864013027599775</v>
      </c>
    </row>
  </sheetData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topLeftCell="A16" zoomScaleNormal="100" workbookViewId="0">
      <selection activeCell="K10" sqref="K10"/>
    </sheetView>
  </sheetViews>
  <sheetFormatPr defaultRowHeight="15" x14ac:dyDescent="0.25"/>
  <cols>
    <col min="1" max="16384" width="9.140625" style="30"/>
  </cols>
  <sheetData>
    <row r="1" spans="1:1" x14ac:dyDescent="0.25">
      <c r="A1" s="31" t="s">
        <v>111</v>
      </c>
    </row>
    <row r="2" spans="1:1" x14ac:dyDescent="0.25">
      <c r="A2" s="30" t="s">
        <v>112</v>
      </c>
    </row>
    <row r="3" spans="1:1" x14ac:dyDescent="0.25">
      <c r="A3" s="30" t="s">
        <v>165</v>
      </c>
    </row>
    <row r="4" spans="1:1" x14ac:dyDescent="0.25">
      <c r="A4" s="30" t="s">
        <v>113</v>
      </c>
    </row>
    <row r="15" spans="1:1" x14ac:dyDescent="0.25">
      <c r="A15" s="31" t="s">
        <v>114</v>
      </c>
    </row>
    <row r="16" spans="1:1" x14ac:dyDescent="0.25">
      <c r="A16" s="30" t="s">
        <v>115</v>
      </c>
    </row>
    <row r="17" spans="1:1" x14ac:dyDescent="0.25">
      <c r="A17" s="30" t="s">
        <v>116</v>
      </c>
    </row>
    <row r="18" spans="1:1" x14ac:dyDescent="0.25">
      <c r="A18" s="30" t="s">
        <v>117</v>
      </c>
    </row>
    <row r="19" spans="1:1" x14ac:dyDescent="0.25">
      <c r="A19" s="30" t="s">
        <v>118</v>
      </c>
    </row>
    <row r="20" spans="1:1" x14ac:dyDescent="0.25">
      <c r="A20" s="30" t="s">
        <v>119</v>
      </c>
    </row>
    <row r="21" spans="1:1" x14ac:dyDescent="0.25">
      <c r="A21" s="30" t="s">
        <v>120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10" zoomScale="115" zoomScaleNormal="115" workbookViewId="0">
      <selection activeCell="F48" sqref="F48"/>
    </sheetView>
  </sheetViews>
  <sheetFormatPr defaultRowHeight="15" x14ac:dyDescent="0.25"/>
  <cols>
    <col min="1" max="1" width="9.140625" customWidth="1"/>
    <col min="2" max="2" width="10.5703125" bestFit="1" customWidth="1"/>
  </cols>
  <sheetData>
    <row r="1" spans="1:11" x14ac:dyDescent="0.25">
      <c r="A1" t="s">
        <v>137</v>
      </c>
    </row>
    <row r="2" spans="1:11" x14ac:dyDescent="0.25">
      <c r="A2" t="s">
        <v>136</v>
      </c>
    </row>
    <row r="3" spans="1:11" x14ac:dyDescent="0.25">
      <c r="K3" s="33"/>
    </row>
    <row r="4" spans="1:11" x14ac:dyDescent="0.25">
      <c r="B4" s="42" t="s">
        <v>163</v>
      </c>
      <c r="C4" s="6">
        <f>_xlfn.EXPON.DIST(320,1/310,1)</f>
        <v>0.64379827470178053</v>
      </c>
    </row>
    <row r="11" spans="1:11" x14ac:dyDescent="0.25">
      <c r="A11" t="s">
        <v>149</v>
      </c>
    </row>
    <row r="12" spans="1:11" x14ac:dyDescent="0.25">
      <c r="A12" t="s">
        <v>138</v>
      </c>
    </row>
    <row r="13" spans="1:11" x14ac:dyDescent="0.25">
      <c r="K13" s="33"/>
    </row>
    <row r="14" spans="1:11" x14ac:dyDescent="0.25">
      <c r="B14" s="42" t="s">
        <v>164</v>
      </c>
      <c r="C14" s="6">
        <f>_xlfn.EXPON.DIST(5,1/5,1)</f>
        <v>0.63212055882855767</v>
      </c>
    </row>
    <row r="19" spans="1:13" x14ac:dyDescent="0.25">
      <c r="A19" s="30"/>
    </row>
    <row r="20" spans="1:13" x14ac:dyDescent="0.25">
      <c r="A20" t="s">
        <v>139</v>
      </c>
    </row>
    <row r="21" spans="1:13" x14ac:dyDescent="0.25">
      <c r="A21" t="s">
        <v>140</v>
      </c>
    </row>
    <row r="22" spans="1:13" x14ac:dyDescent="0.25">
      <c r="A22" t="s">
        <v>169</v>
      </c>
    </row>
    <row r="23" spans="1:13" s="30" customFormat="1" x14ac:dyDescent="0.25"/>
    <row r="24" spans="1:13" x14ac:dyDescent="0.25">
      <c r="K24" s="33"/>
      <c r="L24" s="33"/>
      <c r="M24" s="33"/>
    </row>
    <row r="25" spans="1:13" x14ac:dyDescent="0.25">
      <c r="A25" t="s">
        <v>17</v>
      </c>
      <c r="B25">
        <v>2000</v>
      </c>
      <c r="D25" t="s">
        <v>0</v>
      </c>
      <c r="E25" t="s">
        <v>1</v>
      </c>
      <c r="F25" t="s">
        <v>2</v>
      </c>
    </row>
    <row r="26" spans="1:13" x14ac:dyDescent="0.25">
      <c r="A26" t="s">
        <v>154</v>
      </c>
      <c r="B26">
        <f>1/B25</f>
        <v>5.0000000000000001E-4</v>
      </c>
      <c r="D26">
        <v>0</v>
      </c>
      <c r="E26">
        <f>_xlfn.EXPON.DIST(D26,$B$26,0)</f>
        <v>5.0000000000000001E-4</v>
      </c>
      <c r="F26" s="30">
        <f>_xlfn.EXPON.DIST(D26,$B$26,1)</f>
        <v>0</v>
      </c>
    </row>
    <row r="27" spans="1:13" x14ac:dyDescent="0.25">
      <c r="D27">
        <v>500</v>
      </c>
      <c r="E27" s="30">
        <f>_xlfn.EXPON.DIST(D27,$B$26,0)</f>
        <v>3.8940039153570244E-4</v>
      </c>
      <c r="F27" s="30">
        <f t="shared" ref="F27:F43" si="0">_xlfn.EXPON.DIST(D27,$B$26,1)</f>
        <v>0.22119921692859512</v>
      </c>
    </row>
    <row r="28" spans="1:13" x14ac:dyDescent="0.25">
      <c r="D28" s="30">
        <v>1000</v>
      </c>
      <c r="E28" s="30">
        <f t="shared" ref="E28:E43" si="1">_xlfn.EXPON.DIST(D28,$B$26,0)</f>
        <v>3.0326532985631673E-4</v>
      </c>
      <c r="F28" s="30">
        <f t="shared" si="0"/>
        <v>0.39346934028736658</v>
      </c>
    </row>
    <row r="29" spans="1:13" x14ac:dyDescent="0.25">
      <c r="D29" s="30">
        <v>1500</v>
      </c>
      <c r="E29" s="30">
        <f t="shared" si="1"/>
        <v>2.3618327637050734E-4</v>
      </c>
      <c r="F29" s="30">
        <f t="shared" si="0"/>
        <v>0.52763344725898531</v>
      </c>
    </row>
    <row r="30" spans="1:13" x14ac:dyDescent="0.25">
      <c r="D30" s="30">
        <v>2000</v>
      </c>
      <c r="E30" s="30">
        <f t="shared" si="1"/>
        <v>1.8393972058572118E-4</v>
      </c>
      <c r="F30" s="30">
        <f t="shared" si="0"/>
        <v>0.63212055882855767</v>
      </c>
    </row>
    <row r="31" spans="1:13" x14ac:dyDescent="0.25">
      <c r="B31" s="34"/>
      <c r="D31" s="30">
        <v>2500</v>
      </c>
      <c r="E31" s="30">
        <f t="shared" si="1"/>
        <v>1.4325239843009506E-4</v>
      </c>
      <c r="F31" s="30">
        <f t="shared" si="0"/>
        <v>0.71349520313980985</v>
      </c>
    </row>
    <row r="32" spans="1:13" x14ac:dyDescent="0.25">
      <c r="D32" s="30">
        <v>3000</v>
      </c>
      <c r="E32" s="30">
        <f t="shared" si="1"/>
        <v>1.1156508007421491E-4</v>
      </c>
      <c r="F32" s="30">
        <f t="shared" si="0"/>
        <v>0.77686983985157021</v>
      </c>
    </row>
    <row r="33" spans="2:6" x14ac:dyDescent="0.25">
      <c r="D33" s="30">
        <v>3500</v>
      </c>
      <c r="E33" s="30">
        <f t="shared" si="1"/>
        <v>8.6886971725222566E-5</v>
      </c>
      <c r="F33" s="30">
        <f t="shared" si="0"/>
        <v>0.82622605654955483</v>
      </c>
    </row>
    <row r="34" spans="2:6" x14ac:dyDescent="0.25">
      <c r="D34" s="30">
        <v>4000</v>
      </c>
      <c r="E34" s="30">
        <f t="shared" si="1"/>
        <v>6.7667641618306351E-5</v>
      </c>
      <c r="F34" s="30">
        <f t="shared" si="0"/>
        <v>0.8646647167633873</v>
      </c>
    </row>
    <row r="35" spans="2:6" x14ac:dyDescent="0.25">
      <c r="D35" s="30">
        <v>4500</v>
      </c>
      <c r="E35" s="30">
        <f t="shared" si="1"/>
        <v>5.2699612280932171E-5</v>
      </c>
      <c r="F35" s="30">
        <f t="shared" si="0"/>
        <v>0.89460077543813565</v>
      </c>
    </row>
    <row r="36" spans="2:6" x14ac:dyDescent="0.25">
      <c r="D36" s="30">
        <v>5000</v>
      </c>
      <c r="E36" s="30">
        <f t="shared" si="1"/>
        <v>4.1042499311949403E-5</v>
      </c>
      <c r="F36" s="30">
        <f t="shared" si="0"/>
        <v>0.91791500137610116</v>
      </c>
    </row>
    <row r="37" spans="2:6" x14ac:dyDescent="0.25">
      <c r="D37" s="30">
        <v>5500</v>
      </c>
      <c r="E37" s="30">
        <f t="shared" si="1"/>
        <v>3.1963930603353789E-5</v>
      </c>
      <c r="F37" s="30">
        <f t="shared" si="0"/>
        <v>0.93607213879329243</v>
      </c>
    </row>
    <row r="38" spans="2:6" x14ac:dyDescent="0.25">
      <c r="D38" s="30">
        <v>6000</v>
      </c>
      <c r="E38" s="30">
        <f t="shared" si="1"/>
        <v>2.4893534183931972E-5</v>
      </c>
      <c r="F38" s="30">
        <f t="shared" si="0"/>
        <v>0.95021293163213605</v>
      </c>
    </row>
    <row r="39" spans="2:6" x14ac:dyDescent="0.25">
      <c r="D39" s="30">
        <v>6500</v>
      </c>
      <c r="E39" s="30">
        <f t="shared" si="1"/>
        <v>1.9387103915861006E-5</v>
      </c>
      <c r="F39" s="30">
        <f t="shared" si="0"/>
        <v>0.96122579216827797</v>
      </c>
    </row>
    <row r="40" spans="2:6" x14ac:dyDescent="0.25">
      <c r="D40" s="30">
        <v>7000</v>
      </c>
      <c r="E40" s="30">
        <f t="shared" si="1"/>
        <v>1.5098691711159251E-5</v>
      </c>
      <c r="F40" s="30">
        <f t="shared" si="0"/>
        <v>0.96980261657768152</v>
      </c>
    </row>
    <row r="41" spans="2:6" x14ac:dyDescent="0.25">
      <c r="D41" s="30">
        <v>7500</v>
      </c>
      <c r="E41" s="30">
        <f t="shared" si="1"/>
        <v>1.1758872928004554E-5</v>
      </c>
      <c r="F41" s="30">
        <f t="shared" si="0"/>
        <v>0.97648225414399092</v>
      </c>
    </row>
    <row r="42" spans="2:6" x14ac:dyDescent="0.25">
      <c r="D42" s="30">
        <v>8000</v>
      </c>
      <c r="E42" s="30">
        <f t="shared" si="1"/>
        <v>9.1578194443670901E-6</v>
      </c>
      <c r="F42" s="30">
        <f t="shared" si="0"/>
        <v>0.98168436111126578</v>
      </c>
    </row>
    <row r="43" spans="2:6" x14ac:dyDescent="0.25">
      <c r="D43" s="30">
        <v>8500</v>
      </c>
      <c r="E43" s="30">
        <f t="shared" si="1"/>
        <v>7.1321169544996276E-6</v>
      </c>
      <c r="F43" s="30">
        <f t="shared" si="0"/>
        <v>0.98573576609100078</v>
      </c>
    </row>
    <row r="46" spans="2:6" x14ac:dyDescent="0.25">
      <c r="B46" s="42" t="s">
        <v>166</v>
      </c>
      <c r="C46">
        <f>_xlfn.EXPON.DIST(1000,1/2000,1)</f>
        <v>0.39346934028736658</v>
      </c>
    </row>
    <row r="47" spans="2:6" x14ac:dyDescent="0.25">
      <c r="B47" s="42" t="s">
        <v>167</v>
      </c>
      <c r="C47" s="30">
        <f>1-_xlfn.EXPON.DIST(2000,1/2000,1)</f>
        <v>0.36787944117144233</v>
      </c>
    </row>
    <row r="48" spans="2:6" x14ac:dyDescent="0.25">
      <c r="B48" s="42" t="s">
        <v>168</v>
      </c>
      <c r="C48" s="30">
        <f>_xlfn.EXPON.DIST(2500,1/2000,1)-_xlfn.EXPON.DIST(1000,1/2000,1)</f>
        <v>0.32002586285244328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>
      <selection activeCell="K37" sqref="K37"/>
    </sheetView>
  </sheetViews>
  <sheetFormatPr defaultRowHeight="15" x14ac:dyDescent="0.25"/>
  <cols>
    <col min="1" max="4" width="9.140625" style="30"/>
    <col min="5" max="5" width="10.5703125" style="30" customWidth="1"/>
    <col min="6" max="6" width="11.85546875" style="30" customWidth="1"/>
    <col min="7" max="12" width="9.140625" style="30"/>
    <col min="13" max="13" width="3.42578125" style="30" customWidth="1"/>
    <col min="14" max="14" width="14" style="30" customWidth="1"/>
    <col min="15" max="15" width="5.85546875" style="30" customWidth="1"/>
    <col min="16" max="16384" width="9.140625" style="30"/>
  </cols>
  <sheetData>
    <row r="1" spans="1:18" ht="18" x14ac:dyDescent="0.35">
      <c r="A1" s="30" t="s">
        <v>72</v>
      </c>
    </row>
    <row r="2" spans="1:18" x14ac:dyDescent="0.25">
      <c r="A2" s="16" t="s">
        <v>73</v>
      </c>
      <c r="F2" s="30" t="s">
        <v>74</v>
      </c>
    </row>
    <row r="3" spans="1:18" x14ac:dyDescent="0.25">
      <c r="A3" s="16" t="s">
        <v>75</v>
      </c>
      <c r="L3" s="17" t="s">
        <v>76</v>
      </c>
    </row>
    <row r="4" spans="1:18" x14ac:dyDescent="0.25">
      <c r="A4" s="16"/>
      <c r="L4" s="17" t="s">
        <v>77</v>
      </c>
    </row>
    <row r="5" spans="1:18" x14ac:dyDescent="0.25">
      <c r="A5" s="16" t="s">
        <v>78</v>
      </c>
    </row>
    <row r="7" spans="1:18" x14ac:dyDescent="0.25">
      <c r="A7" s="30" t="s">
        <v>79</v>
      </c>
      <c r="F7" s="9">
        <v>3</v>
      </c>
      <c r="I7" s="18"/>
      <c r="J7" s="19" t="s">
        <v>80</v>
      </c>
      <c r="K7" s="19"/>
      <c r="L7" s="20"/>
      <c r="N7" s="21" t="s">
        <v>81</v>
      </c>
      <c r="O7" s="22" t="s">
        <v>82</v>
      </c>
      <c r="P7" s="19"/>
      <c r="Q7" s="20"/>
    </row>
    <row r="8" spans="1:18" ht="18" x14ac:dyDescent="0.35">
      <c r="I8" s="23"/>
      <c r="J8" s="36" t="s">
        <v>83</v>
      </c>
      <c r="K8" s="4">
        <f>_xlfn.CHISQ.INV(0.5,5)</f>
        <v>4.3514601910955237</v>
      </c>
      <c r="L8" s="4">
        <f>_xlfn.CHISQ.DIST(K8,5,1)</f>
        <v>0.49999999999999989</v>
      </c>
      <c r="N8" s="24" t="s">
        <v>84</v>
      </c>
      <c r="O8" s="36" t="s">
        <v>85</v>
      </c>
      <c r="P8" s="4">
        <f>_xlfn.CHISQ.INV(0.6,4)</f>
        <v>4.0446264906493132</v>
      </c>
      <c r="Q8" s="4">
        <f>_xlfn.CHISQ.DIST(P8,4,1)</f>
        <v>0.59999999999999987</v>
      </c>
    </row>
    <row r="9" spans="1:18" ht="18" x14ac:dyDescent="0.35">
      <c r="I9" s="23"/>
      <c r="J9" s="36" t="s">
        <v>86</v>
      </c>
      <c r="K9" s="4">
        <f>_xlfn.CHISQ.INV(0.25,5)</f>
        <v>2.6746028094321628</v>
      </c>
      <c r="L9" s="4">
        <f>_xlfn.CHISQ.DIST(K9,5,1)</f>
        <v>0.24999999999999994</v>
      </c>
      <c r="N9" s="24" t="s">
        <v>87</v>
      </c>
      <c r="O9" s="36" t="s">
        <v>85</v>
      </c>
      <c r="P9" s="4">
        <f>_xlfn.CHISQ.INV(0.3,4)</f>
        <v>2.1946984214069829</v>
      </c>
      <c r="Q9" s="4">
        <f>_xlfn.CHISQ.DIST(P9,4,1)</f>
        <v>0.29999999999999993</v>
      </c>
      <c r="R9" s="30">
        <f>1-Q9</f>
        <v>0.70000000000000007</v>
      </c>
    </row>
    <row r="10" spans="1:18" ht="18" x14ac:dyDescent="0.35">
      <c r="B10" s="30" t="s">
        <v>0</v>
      </c>
      <c r="C10" s="30" t="s">
        <v>1</v>
      </c>
      <c r="D10" s="30" t="s">
        <v>155</v>
      </c>
      <c r="I10" s="25"/>
      <c r="J10" s="26" t="s">
        <v>88</v>
      </c>
      <c r="K10" s="4">
        <f>_xlfn.CHISQ.INV(0.7,3)</f>
        <v>3.6648707831703171</v>
      </c>
      <c r="L10" s="4">
        <f>_xlfn.CHISQ.DIST(K10,3,1)</f>
        <v>0.7</v>
      </c>
      <c r="N10" s="27" t="s">
        <v>89</v>
      </c>
      <c r="O10" s="26" t="s">
        <v>85</v>
      </c>
      <c r="P10" s="4">
        <f>_xlfn.CHISQ.INV(0.99,4)</f>
        <v>13.276704135987615</v>
      </c>
      <c r="Q10" s="4">
        <f>_xlfn.CHISQ.DIST(P10,4,1)</f>
        <v>0.99</v>
      </c>
      <c r="R10" s="30">
        <f>1-Q10</f>
        <v>1.0000000000000009E-2</v>
      </c>
    </row>
    <row r="11" spans="1:18" x14ac:dyDescent="0.25">
      <c r="B11" s="30">
        <v>0</v>
      </c>
      <c r="C11" s="30">
        <f>_xlfn.CHISQ.DIST(B11,$F$7,0)</f>
        <v>0</v>
      </c>
      <c r="D11" s="30">
        <f>_xlfn.CHISQ.DIST(B11,$F$7,1)</f>
        <v>0</v>
      </c>
    </row>
    <row r="12" spans="1:18" x14ac:dyDescent="0.25">
      <c r="B12" s="30">
        <v>0.5</v>
      </c>
      <c r="C12" s="30">
        <f>_xlfn.CHISQ.DIST(B12,$F$7,0)</f>
        <v>0.21969564473386122</v>
      </c>
      <c r="D12" s="30">
        <f t="shared" ref="D12:D40" si="0">_xlfn.CHISQ.DIST(B12,$F$7,1)</f>
        <v>8.1108588345324154E-2</v>
      </c>
    </row>
    <row r="13" spans="1:18" x14ac:dyDescent="0.25">
      <c r="B13" s="30">
        <v>1</v>
      </c>
      <c r="C13" s="30">
        <f t="shared" ref="C13:C40" si="1">_xlfn.CHISQ.DIST(B13,$F$7,0)</f>
        <v>0.24197072451914337</v>
      </c>
      <c r="D13" s="30">
        <f t="shared" si="0"/>
        <v>0.19874804309879915</v>
      </c>
    </row>
    <row r="14" spans="1:18" x14ac:dyDescent="0.25">
      <c r="B14" s="30">
        <v>1.5</v>
      </c>
      <c r="C14" s="30">
        <f t="shared" si="1"/>
        <v>0.23079948420818289</v>
      </c>
      <c r="D14" s="30">
        <f t="shared" si="0"/>
        <v>0.31772966966378746</v>
      </c>
    </row>
    <row r="15" spans="1:18" x14ac:dyDescent="0.25">
      <c r="B15" s="30">
        <v>2</v>
      </c>
      <c r="C15" s="30">
        <f t="shared" si="1"/>
        <v>0.20755374871029736</v>
      </c>
      <c r="D15" s="30">
        <f t="shared" si="0"/>
        <v>0.42759329552912018</v>
      </c>
    </row>
    <row r="16" spans="1:18" x14ac:dyDescent="0.25">
      <c r="B16" s="30">
        <v>2.5</v>
      </c>
      <c r="C16" s="30">
        <f t="shared" si="1"/>
        <v>0.18072239266818135</v>
      </c>
      <c r="D16" s="30">
        <f t="shared" si="0"/>
        <v>0.52470891665697972</v>
      </c>
    </row>
    <row r="17" spans="2:4" x14ac:dyDescent="0.25">
      <c r="B17" s="30">
        <v>3</v>
      </c>
      <c r="C17" s="30">
        <f t="shared" si="1"/>
        <v>0.15418032980376933</v>
      </c>
      <c r="D17" s="30">
        <f t="shared" si="0"/>
        <v>0.60837482372891116</v>
      </c>
    </row>
    <row r="18" spans="2:4" x14ac:dyDescent="0.25">
      <c r="B18" s="30">
        <v>3.5</v>
      </c>
      <c r="C18" s="30">
        <f t="shared" si="1"/>
        <v>0.12969664583311846</v>
      </c>
      <c r="D18" s="30">
        <f t="shared" si="0"/>
        <v>0.67923787919436096</v>
      </c>
    </row>
    <row r="19" spans="2:4" x14ac:dyDescent="0.25">
      <c r="B19" s="30">
        <v>4</v>
      </c>
      <c r="C19" s="30">
        <f t="shared" si="1"/>
        <v>0.10798193302637614</v>
      </c>
      <c r="D19" s="30">
        <f t="shared" si="0"/>
        <v>0.7385358700508895</v>
      </c>
    </row>
    <row r="20" spans="2:4" x14ac:dyDescent="0.25">
      <c r="B20" s="30">
        <v>4.5</v>
      </c>
      <c r="C20" s="30">
        <f t="shared" si="1"/>
        <v>8.9197716917722061E-2</v>
      </c>
      <c r="D20" s="30">
        <f t="shared" si="0"/>
        <v>0.78770971263986678</v>
      </c>
    </row>
    <row r="21" spans="2:4" x14ac:dyDescent="0.25">
      <c r="B21" s="30">
        <v>5</v>
      </c>
      <c r="C21" s="30">
        <f t="shared" si="1"/>
        <v>7.3224912809632461E-2</v>
      </c>
      <c r="D21" s="30">
        <f t="shared" si="0"/>
        <v>0.8282028557032669</v>
      </c>
    </row>
    <row r="22" spans="2:4" x14ac:dyDescent="0.25">
      <c r="B22" s="30">
        <v>5.5</v>
      </c>
      <c r="C22" s="30">
        <f t="shared" si="1"/>
        <v>5.9811071855057296E-2</v>
      </c>
      <c r="D22" s="30">
        <f t="shared" si="0"/>
        <v>0.86136138261758488</v>
      </c>
    </row>
    <row r="23" spans="2:4" x14ac:dyDescent="0.25">
      <c r="B23" s="30">
        <v>6</v>
      </c>
      <c r="C23" s="30">
        <f t="shared" si="1"/>
        <v>4.8652173329641474E-2</v>
      </c>
      <c r="D23" s="30">
        <f t="shared" si="0"/>
        <v>0.88838977490528748</v>
      </c>
    </row>
    <row r="24" spans="2:4" x14ac:dyDescent="0.25">
      <c r="B24" s="30">
        <v>6.5</v>
      </c>
      <c r="C24" s="30">
        <f t="shared" si="1"/>
        <v>3.9437527366748784E-2</v>
      </c>
      <c r="D24" s="30">
        <f t="shared" si="0"/>
        <v>0.91033749601183211</v>
      </c>
    </row>
    <row r="25" spans="2:4" x14ac:dyDescent="0.25">
      <c r="B25" s="30">
        <v>7</v>
      </c>
      <c r="C25" s="30">
        <f t="shared" si="1"/>
        <v>3.1873400451481231E-2</v>
      </c>
      <c r="D25" s="30">
        <f t="shared" si="0"/>
        <v>0.92810222750353488</v>
      </c>
    </row>
    <row r="26" spans="2:4" x14ac:dyDescent="0.25">
      <c r="B26" s="30">
        <v>7.5</v>
      </c>
      <c r="C26" s="30">
        <f t="shared" si="1"/>
        <v>2.569427632604613E-2</v>
      </c>
      <c r="D26" s="30">
        <f t="shared" si="0"/>
        <v>0.94244154802736357</v>
      </c>
    </row>
    <row r="27" spans="2:4" x14ac:dyDescent="0.25">
      <c r="B27" s="30">
        <v>8</v>
      </c>
      <c r="C27" s="30">
        <f t="shared" si="1"/>
        <v>2.066698535409206E-2</v>
      </c>
      <c r="D27" s="30">
        <f t="shared" si="0"/>
        <v>0.9539882943107687</v>
      </c>
    </row>
    <row r="28" spans="2:4" x14ac:dyDescent="0.25">
      <c r="B28" s="30">
        <v>8.5</v>
      </c>
      <c r="C28" s="30">
        <f t="shared" si="1"/>
        <v>1.6590824930441637E-2</v>
      </c>
      <c r="D28" s="30">
        <f t="shared" si="0"/>
        <v>0.96326688533141058</v>
      </c>
    </row>
    <row r="29" spans="2:4" x14ac:dyDescent="0.25">
      <c r="B29" s="30">
        <v>9</v>
      </c>
      <c r="C29" s="30">
        <f t="shared" si="1"/>
        <v>1.3295545235814027E-2</v>
      </c>
      <c r="D29" s="30">
        <f t="shared" si="0"/>
        <v>0.97070911346511179</v>
      </c>
    </row>
    <row r="30" spans="2:4" x14ac:dyDescent="0.25">
      <c r="B30" s="30">
        <v>9.5</v>
      </c>
      <c r="C30" s="30">
        <f t="shared" si="1"/>
        <v>1.0638320727349861E-2</v>
      </c>
      <c r="D30" s="30">
        <f t="shared" si="0"/>
        <v>0.9766686395691685</v>
      </c>
    </row>
    <row r="31" spans="2:4" x14ac:dyDescent="0.25">
      <c r="B31" s="30">
        <v>10</v>
      </c>
      <c r="C31" s="30">
        <f t="shared" si="1"/>
        <v>8.5003666025203466E-3</v>
      </c>
      <c r="D31" s="30">
        <f t="shared" si="0"/>
        <v>0.98143386453695669</v>
      </c>
    </row>
    <row r="32" spans="2:4" x14ac:dyDescent="0.25">
      <c r="B32" s="30">
        <v>10.5</v>
      </c>
      <c r="C32" s="30">
        <f t="shared" si="1"/>
        <v>6.7835758495593344E-3</v>
      </c>
      <c r="D32" s="30">
        <f t="shared" si="0"/>
        <v>0.98523910285600935</v>
      </c>
    </row>
    <row r="33" spans="2:15" x14ac:dyDescent="0.25">
      <c r="B33" s="30">
        <v>11</v>
      </c>
      <c r="C33" s="30">
        <f t="shared" si="1"/>
        <v>5.4073783506338397E-3</v>
      </c>
      <c r="D33" s="30">
        <f t="shared" si="0"/>
        <v>0.98827412442157869</v>
      </c>
    </row>
    <row r="34" spans="2:15" x14ac:dyDescent="0.25">
      <c r="B34" s="30">
        <v>11.5</v>
      </c>
      <c r="C34" s="30">
        <f t="shared" si="1"/>
        <v>4.3059176034110211E-3</v>
      </c>
      <c r="D34" s="30">
        <f t="shared" si="0"/>
        <v>0.99069220289390358</v>
      </c>
    </row>
    <row r="35" spans="2:15" x14ac:dyDescent="0.25">
      <c r="B35" s="30">
        <v>12</v>
      </c>
      <c r="C35" s="30">
        <f t="shared" si="1"/>
        <v>3.4255775001102609E-3</v>
      </c>
      <c r="D35" s="30">
        <f t="shared" si="0"/>
        <v>0.99261683949464019</v>
      </c>
    </row>
    <row r="36" spans="2:15" x14ac:dyDescent="0.25">
      <c r="B36" s="30">
        <v>12.5</v>
      </c>
      <c r="C36" s="30">
        <f t="shared" si="1"/>
        <v>2.7228552879408887E-3</v>
      </c>
      <c r="D36" s="30">
        <f t="shared" si="0"/>
        <v>0.99414733740667327</v>
      </c>
    </row>
    <row r="37" spans="2:15" x14ac:dyDescent="0.25">
      <c r="B37" s="30">
        <v>13</v>
      </c>
      <c r="C37" s="30">
        <f t="shared" si="1"/>
        <v>2.1625572306371672E-3</v>
      </c>
      <c r="D37" s="30">
        <f t="shared" si="0"/>
        <v>0.99536339456195821</v>
      </c>
    </row>
    <row r="38" spans="2:15" x14ac:dyDescent="0.25">
      <c r="B38" s="30">
        <v>13.5</v>
      </c>
      <c r="C38" s="30">
        <f t="shared" si="1"/>
        <v>1.7162841715635188E-3</v>
      </c>
      <c r="D38" s="30">
        <f t="shared" si="0"/>
        <v>0.99632886820284428</v>
      </c>
    </row>
    <row r="39" spans="2:15" x14ac:dyDescent="0.25">
      <c r="B39" s="30">
        <v>14</v>
      </c>
      <c r="C39" s="30">
        <f t="shared" si="1"/>
        <v>1.3611710706428022E-3</v>
      </c>
      <c r="D39" s="30">
        <f t="shared" si="0"/>
        <v>0.99709484722573261</v>
      </c>
    </row>
    <row r="40" spans="2:15" x14ac:dyDescent="0.25">
      <c r="B40" s="30">
        <v>14.5</v>
      </c>
      <c r="C40" s="30">
        <f t="shared" si="1"/>
        <v>1.0788450496946162E-3</v>
      </c>
      <c r="D40" s="30">
        <f t="shared" si="0"/>
        <v>0.99770215035798127</v>
      </c>
    </row>
    <row r="41" spans="2:15" x14ac:dyDescent="0.25">
      <c r="J41" s="40"/>
      <c r="K41" s="40"/>
      <c r="L41" s="40"/>
      <c r="M41" s="40"/>
      <c r="N41" s="40"/>
      <c r="O41" s="8"/>
    </row>
    <row r="42" spans="2:15" x14ac:dyDescent="0.25">
      <c r="J42" s="40"/>
      <c r="K42" s="40"/>
      <c r="L42" s="40"/>
      <c r="M42" s="40"/>
      <c r="N42" s="40"/>
      <c r="O42" s="8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workbookViewId="0">
      <selection activeCell="E13" sqref="E13"/>
    </sheetView>
  </sheetViews>
  <sheetFormatPr defaultRowHeight="15" x14ac:dyDescent="0.25"/>
  <cols>
    <col min="1" max="1" width="9.140625" style="30"/>
    <col min="2" max="2" width="5.140625" style="30" customWidth="1"/>
    <col min="3" max="4" width="11.42578125" style="30" customWidth="1"/>
    <col min="5" max="16384" width="9.140625" style="30"/>
  </cols>
  <sheetData>
    <row r="1" spans="1:11" x14ac:dyDescent="0.25">
      <c r="A1" s="30" t="s">
        <v>170</v>
      </c>
    </row>
    <row r="2" spans="1:11" x14ac:dyDescent="0.25">
      <c r="A2" s="30" t="s">
        <v>171</v>
      </c>
    </row>
    <row r="3" spans="1:11" x14ac:dyDescent="0.25">
      <c r="G3" s="30" t="s">
        <v>172</v>
      </c>
    </row>
    <row r="5" spans="1:11" x14ac:dyDescent="0.25">
      <c r="A5" s="16" t="s">
        <v>57</v>
      </c>
      <c r="K5" s="44" t="s">
        <v>173</v>
      </c>
    </row>
    <row r="6" spans="1:11" x14ac:dyDescent="0.25">
      <c r="A6" s="16"/>
      <c r="K6" s="17" t="s">
        <v>174</v>
      </c>
    </row>
    <row r="7" spans="1:11" x14ac:dyDescent="0.25">
      <c r="A7" s="16" t="s">
        <v>175</v>
      </c>
    </row>
    <row r="8" spans="1:11" x14ac:dyDescent="0.25">
      <c r="A8" s="16" t="s">
        <v>176</v>
      </c>
    </row>
    <row r="9" spans="1:11" x14ac:dyDescent="0.25">
      <c r="A9" s="30" t="s">
        <v>177</v>
      </c>
      <c r="E9" s="4">
        <v>6</v>
      </c>
      <c r="F9" s="30" t="s">
        <v>178</v>
      </c>
    </row>
    <row r="10" spans="1:11" x14ac:dyDescent="0.25">
      <c r="C10" s="30" t="s">
        <v>179</v>
      </c>
      <c r="D10" s="4">
        <f>1-_xlfn.T.DIST(-2.064,6,1)</f>
        <v>0.95770656456763037</v>
      </c>
    </row>
    <row r="12" spans="1:11" x14ac:dyDescent="0.25">
      <c r="A12" s="30" t="s">
        <v>180</v>
      </c>
    </row>
    <row r="13" spans="1:11" ht="18.75" x14ac:dyDescent="0.35">
      <c r="A13" s="30" t="s">
        <v>181</v>
      </c>
      <c r="C13" s="30" t="s">
        <v>182</v>
      </c>
      <c r="D13" s="4">
        <f>_xlfn.T.INV(0.99,4)</f>
        <v>3.7469473879791959</v>
      </c>
    </row>
    <row r="14" spans="1:11" ht="18.75" x14ac:dyDescent="0.35">
      <c r="A14" s="30" t="s">
        <v>183</v>
      </c>
      <c r="C14" s="30" t="s">
        <v>184</v>
      </c>
      <c r="D14" s="4">
        <f>_xlfn.T.INV(0.99,23)</f>
        <v>2.4998667394946672</v>
      </c>
    </row>
    <row r="17" spans="1:15" x14ac:dyDescent="0.25">
      <c r="A17" s="30" t="s">
        <v>185</v>
      </c>
      <c r="O17" s="4">
        <f>_xlfn.T.INV(0.1,4)</f>
        <v>-1.5332062740589443</v>
      </c>
    </row>
    <row r="19" spans="1:15" x14ac:dyDescent="0.25">
      <c r="A19" s="30" t="s">
        <v>186</v>
      </c>
      <c r="M19" s="4">
        <f>1-_xlfn.T.DIST(1.7,4,1)</f>
        <v>8.2177470635025007E-2</v>
      </c>
    </row>
    <row r="21" spans="1:15" x14ac:dyDescent="0.25">
      <c r="C21" s="30" t="s">
        <v>0</v>
      </c>
      <c r="D21" s="30" t="s">
        <v>1</v>
      </c>
      <c r="E21" s="30" t="s">
        <v>2</v>
      </c>
    </row>
    <row r="22" spans="1:15" x14ac:dyDescent="0.25">
      <c r="C22" s="30">
        <v>-3</v>
      </c>
      <c r="D22" s="30">
        <f>_xlfn.T.DIST(C22,$E$9,0)</f>
        <v>1.5491933384829664E-2</v>
      </c>
      <c r="E22" s="30">
        <f>_xlfn.T.DIST(C22,$E$9,1)</f>
        <v>1.2004098377865475E-2</v>
      </c>
    </row>
    <row r="23" spans="1:15" x14ac:dyDescent="0.25">
      <c r="C23" s="30">
        <v>-2.8</v>
      </c>
      <c r="D23" s="30">
        <f t="shared" ref="D23:D59" si="0">_xlfn.T.DIST(C23,$E$9,0)</f>
        <v>2.0532825303762353E-2</v>
      </c>
      <c r="E23" s="30">
        <f t="shared" ref="E23:E59" si="1">_xlfn.T.DIST(C23,$E$9,1)</f>
        <v>1.5581974031904377E-2</v>
      </c>
    </row>
    <row r="24" spans="1:15" x14ac:dyDescent="0.25">
      <c r="C24" s="30">
        <v>-2.6</v>
      </c>
      <c r="D24" s="30">
        <f t="shared" si="0"/>
        <v>2.728648958835312E-2</v>
      </c>
      <c r="E24" s="30">
        <f t="shared" si="1"/>
        <v>2.0331137905760646E-2</v>
      </c>
    </row>
    <row r="25" spans="1:15" x14ac:dyDescent="0.25">
      <c r="C25" s="30">
        <v>-2.4</v>
      </c>
      <c r="D25" s="30">
        <f t="shared" si="0"/>
        <v>3.6307755438038727E-2</v>
      </c>
      <c r="E25" s="30">
        <f t="shared" si="1"/>
        <v>2.6647438665918094E-2</v>
      </c>
    </row>
    <row r="26" spans="1:15" x14ac:dyDescent="0.25">
      <c r="C26" s="30">
        <v>-2.2000000000000002</v>
      </c>
      <c r="D26" s="30">
        <f t="shared" si="0"/>
        <v>4.8286145626861149E-2</v>
      </c>
      <c r="E26" s="30">
        <f t="shared" si="1"/>
        <v>3.5051093171585945E-2</v>
      </c>
    </row>
    <row r="27" spans="1:15" x14ac:dyDescent="0.25">
      <c r="C27" s="30">
        <v>-2</v>
      </c>
      <c r="D27" s="30">
        <f t="shared" si="0"/>
        <v>6.4036122618409685E-2</v>
      </c>
      <c r="E27" s="30">
        <f t="shared" si="1"/>
        <v>4.6213155765837566E-2</v>
      </c>
    </row>
    <row r="28" spans="1:15" x14ac:dyDescent="0.25">
      <c r="C28" s="30">
        <v>-1.8</v>
      </c>
      <c r="D28" s="30">
        <f t="shared" si="0"/>
        <v>8.444484216157204E-2</v>
      </c>
      <c r="E28" s="30">
        <f t="shared" si="1"/>
        <v>6.0976210691943984E-2</v>
      </c>
    </row>
    <row r="29" spans="1:15" x14ac:dyDescent="0.25">
      <c r="C29" s="30">
        <v>-1.6</v>
      </c>
      <c r="D29" s="30">
        <f t="shared" si="0"/>
        <v>0.11034860598905882</v>
      </c>
      <c r="E29" s="30">
        <f t="shared" si="1"/>
        <v>8.0358009415338258E-2</v>
      </c>
    </row>
    <row r="30" spans="1:15" x14ac:dyDescent="0.25">
      <c r="C30" s="30">
        <v>-1.4</v>
      </c>
      <c r="D30" s="30">
        <f t="shared" si="0"/>
        <v>0.14230799192559396</v>
      </c>
      <c r="E30" s="30">
        <f t="shared" si="1"/>
        <v>0.10552070369334553</v>
      </c>
    </row>
    <row r="31" spans="1:15" x14ac:dyDescent="0.25">
      <c r="C31" s="30">
        <v>-1.2</v>
      </c>
      <c r="D31" s="30">
        <f t="shared" si="0"/>
        <v>0.18026846186311341</v>
      </c>
      <c r="E31" s="30">
        <f t="shared" si="1"/>
        <v>0.13768358139007619</v>
      </c>
    </row>
    <row r="32" spans="1:15" x14ac:dyDescent="0.25">
      <c r="C32" s="30">
        <v>-1</v>
      </c>
      <c r="D32" s="30">
        <f t="shared" si="0"/>
        <v>0.22314229091652624</v>
      </c>
      <c r="E32" s="30">
        <f t="shared" si="1"/>
        <v>0.17795884187479094</v>
      </c>
    </row>
    <row r="33" spans="3:5" x14ac:dyDescent="0.25">
      <c r="C33" s="30">
        <v>-0.8</v>
      </c>
      <c r="D33" s="30">
        <f t="shared" si="0"/>
        <v>0.26843352209199994</v>
      </c>
      <c r="E33" s="30">
        <f t="shared" si="1"/>
        <v>0.22710518223214743</v>
      </c>
    </row>
    <row r="34" spans="3:5" x14ac:dyDescent="0.25">
      <c r="C34" s="30">
        <v>-0.6</v>
      </c>
      <c r="D34" s="30">
        <f t="shared" si="0"/>
        <v>0.31212253303513976</v>
      </c>
      <c r="E34" s="30">
        <f t="shared" si="1"/>
        <v>0.28522813544128334</v>
      </c>
    </row>
    <row r="35" spans="3:5" x14ac:dyDescent="0.25">
      <c r="C35" s="30">
        <v>-0.4</v>
      </c>
      <c r="D35" s="30">
        <f t="shared" si="0"/>
        <v>0.34905393231589432</v>
      </c>
      <c r="E35" s="30">
        <f t="shared" si="1"/>
        <v>0.35150411575188389</v>
      </c>
    </row>
    <row r="36" spans="3:5" x14ac:dyDescent="0.25">
      <c r="C36" s="30">
        <v>-0.2</v>
      </c>
      <c r="D36" s="30">
        <f t="shared" si="0"/>
        <v>0.37393467774165567</v>
      </c>
      <c r="E36" s="30">
        <f t="shared" si="1"/>
        <v>0.42404349575697065</v>
      </c>
    </row>
    <row r="37" spans="3:5" x14ac:dyDescent="0.25">
      <c r="C37" s="30">
        <v>0</v>
      </c>
      <c r="D37" s="30">
        <f t="shared" si="0"/>
        <v>0.38273277230987157</v>
      </c>
      <c r="E37" s="30">
        <f t="shared" si="1"/>
        <v>0.5</v>
      </c>
    </row>
    <row r="38" spans="3:5" x14ac:dyDescent="0.25">
      <c r="C38" s="30">
        <v>0.2</v>
      </c>
      <c r="D38" s="30">
        <f t="shared" si="0"/>
        <v>0.37393467774165567</v>
      </c>
      <c r="E38" s="30">
        <f t="shared" si="1"/>
        <v>0.57595650424302935</v>
      </c>
    </row>
    <row r="39" spans="3:5" x14ac:dyDescent="0.25">
      <c r="C39" s="30">
        <v>0.4</v>
      </c>
      <c r="D39" s="30">
        <f t="shared" si="0"/>
        <v>0.34905393231589432</v>
      </c>
      <c r="E39" s="30">
        <f t="shared" si="1"/>
        <v>0.64849588424811611</v>
      </c>
    </row>
    <row r="40" spans="3:5" x14ac:dyDescent="0.25">
      <c r="C40" s="30">
        <v>0.6</v>
      </c>
      <c r="D40" s="30">
        <f t="shared" si="0"/>
        <v>0.31212253303513976</v>
      </c>
      <c r="E40" s="30">
        <f t="shared" si="1"/>
        <v>0.71477186455871666</v>
      </c>
    </row>
    <row r="41" spans="3:5" x14ac:dyDescent="0.25">
      <c r="C41" s="30">
        <v>0.8</v>
      </c>
      <c r="D41" s="30">
        <f t="shared" si="0"/>
        <v>0.26843352209199994</v>
      </c>
      <c r="E41" s="30">
        <f t="shared" si="1"/>
        <v>0.77289481776785252</v>
      </c>
    </row>
    <row r="42" spans="3:5" x14ac:dyDescent="0.25">
      <c r="C42" s="30">
        <v>1</v>
      </c>
      <c r="D42" s="30">
        <f t="shared" si="0"/>
        <v>0.22314229091652624</v>
      </c>
      <c r="E42" s="30">
        <f t="shared" si="1"/>
        <v>0.82204115812520906</v>
      </c>
    </row>
    <row r="43" spans="3:5" x14ac:dyDescent="0.25">
      <c r="C43" s="30">
        <v>1.2</v>
      </c>
      <c r="D43" s="30">
        <f t="shared" si="0"/>
        <v>0.18026846186311341</v>
      </c>
      <c r="E43" s="30">
        <f t="shared" si="1"/>
        <v>0.86231641860992381</v>
      </c>
    </row>
    <row r="44" spans="3:5" x14ac:dyDescent="0.25">
      <c r="C44" s="30">
        <v>1.4</v>
      </c>
      <c r="D44" s="30">
        <f t="shared" si="0"/>
        <v>0.14230799192559396</v>
      </c>
      <c r="E44" s="30">
        <f t="shared" si="1"/>
        <v>0.89447929630665446</v>
      </c>
    </row>
    <row r="45" spans="3:5" x14ac:dyDescent="0.25">
      <c r="C45" s="30">
        <v>1.6</v>
      </c>
      <c r="D45" s="30">
        <f t="shared" si="0"/>
        <v>0.11034860598905882</v>
      </c>
      <c r="E45" s="30">
        <f t="shared" si="1"/>
        <v>0.91964199058466178</v>
      </c>
    </row>
    <row r="46" spans="3:5" x14ac:dyDescent="0.25">
      <c r="C46" s="30">
        <v>1.8</v>
      </c>
      <c r="D46" s="30">
        <f t="shared" si="0"/>
        <v>8.444484216157204E-2</v>
      </c>
      <c r="E46" s="30">
        <f t="shared" si="1"/>
        <v>0.93902378930805597</v>
      </c>
    </row>
    <row r="47" spans="3:5" x14ac:dyDescent="0.25">
      <c r="C47" s="30">
        <v>2</v>
      </c>
      <c r="D47" s="30">
        <f t="shared" si="0"/>
        <v>6.4036122618409685E-2</v>
      </c>
      <c r="E47" s="30">
        <f t="shared" si="1"/>
        <v>0.95378684423416238</v>
      </c>
    </row>
    <row r="48" spans="3:5" x14ac:dyDescent="0.25">
      <c r="C48" s="30">
        <v>2.2000000000000002</v>
      </c>
      <c r="D48" s="30">
        <f t="shared" si="0"/>
        <v>4.8286145626861149E-2</v>
      </c>
      <c r="E48" s="30">
        <f t="shared" si="1"/>
        <v>0.96494890682841405</v>
      </c>
    </row>
    <row r="49" spans="3:5" x14ac:dyDescent="0.25">
      <c r="C49" s="30">
        <v>2.4</v>
      </c>
      <c r="D49" s="30">
        <f t="shared" si="0"/>
        <v>3.6307755438038727E-2</v>
      </c>
      <c r="E49" s="30">
        <f t="shared" si="1"/>
        <v>0.97335256133408188</v>
      </c>
    </row>
    <row r="50" spans="3:5" x14ac:dyDescent="0.25">
      <c r="C50" s="30">
        <v>2.6</v>
      </c>
      <c r="D50" s="30">
        <f t="shared" si="0"/>
        <v>2.728648958835312E-2</v>
      </c>
      <c r="E50" s="30">
        <f t="shared" si="1"/>
        <v>0.97966886209423931</v>
      </c>
    </row>
    <row r="51" spans="3:5" x14ac:dyDescent="0.25">
      <c r="C51" s="30">
        <v>2.80000000000001</v>
      </c>
      <c r="D51" s="30">
        <f t="shared" si="0"/>
        <v>2.0532825303762076E-2</v>
      </c>
      <c r="E51" s="30">
        <f t="shared" si="1"/>
        <v>0.9844180259680958</v>
      </c>
    </row>
    <row r="52" spans="3:5" x14ac:dyDescent="0.25">
      <c r="C52" s="30">
        <v>3.0000000000000102</v>
      </c>
      <c r="D52" s="30">
        <f t="shared" si="0"/>
        <v>1.5491933384829456E-2</v>
      </c>
      <c r="E52" s="30">
        <f t="shared" si="1"/>
        <v>0.98799590162213469</v>
      </c>
    </row>
    <row r="53" spans="3:5" x14ac:dyDescent="0.25">
      <c r="C53" s="30">
        <v>3.2000000000000099</v>
      </c>
      <c r="D53" s="30">
        <f t="shared" si="0"/>
        <v>1.1732050950381673E-2</v>
      </c>
      <c r="E53" s="30">
        <f t="shared" si="1"/>
        <v>0.99069997048758007</v>
      </c>
    </row>
    <row r="54" spans="3:5" x14ac:dyDescent="0.25">
      <c r="C54" s="30">
        <v>3.4000000000000101</v>
      </c>
      <c r="D54" s="30">
        <f t="shared" si="0"/>
        <v>8.9246097998421647E-3</v>
      </c>
      <c r="E54" s="30">
        <f t="shared" si="1"/>
        <v>0.99275203607328733</v>
      </c>
    </row>
    <row r="55" spans="3:5" x14ac:dyDescent="0.25">
      <c r="C55" s="30">
        <v>3.6000000000000099</v>
      </c>
      <c r="D55" s="30">
        <f t="shared" si="0"/>
        <v>6.8232433725720987E-3</v>
      </c>
      <c r="E55" s="30">
        <f t="shared" si="1"/>
        <v>0.99431674613874965</v>
      </c>
    </row>
    <row r="56" spans="3:5" x14ac:dyDescent="0.25">
      <c r="C56" s="30">
        <v>3.80000000000001</v>
      </c>
      <c r="D56" s="30">
        <f t="shared" si="0"/>
        <v>5.2449567027361994E-3</v>
      </c>
      <c r="E56" s="30">
        <f t="shared" si="1"/>
        <v>0.99551610002696944</v>
      </c>
    </row>
    <row r="57" spans="3:5" x14ac:dyDescent="0.25">
      <c r="C57" s="30">
        <v>4.0000000000000098</v>
      </c>
      <c r="D57" s="30">
        <f t="shared" si="0"/>
        <v>4.0545778608199242E-3</v>
      </c>
      <c r="E57" s="30">
        <f t="shared" si="1"/>
        <v>0.99644051101812603</v>
      </c>
    </row>
    <row r="58" spans="3:5" x14ac:dyDescent="0.25">
      <c r="C58" s="30">
        <v>4.2000000000000099</v>
      </c>
      <c r="D58" s="30">
        <f t="shared" si="0"/>
        <v>3.1525274356621466E-3</v>
      </c>
      <c r="E58" s="30">
        <f t="shared" si="1"/>
        <v>0.99715709532894925</v>
      </c>
    </row>
    <row r="59" spans="3:5" x14ac:dyDescent="0.25">
      <c r="C59" s="30">
        <v>4.4000000000000101</v>
      </c>
      <c r="D59" s="30">
        <f t="shared" si="0"/>
        <v>2.4654866502291104E-3</v>
      </c>
      <c r="E59" s="30">
        <f t="shared" si="1"/>
        <v>0.99771581360566763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workbookViewId="0">
      <selection activeCell="P14" sqref="P14"/>
    </sheetView>
  </sheetViews>
  <sheetFormatPr defaultRowHeight="15" x14ac:dyDescent="0.25"/>
  <cols>
    <col min="1" max="16384" width="9.140625" style="30"/>
  </cols>
  <sheetData>
    <row r="1" spans="1:11" x14ac:dyDescent="0.25">
      <c r="A1" s="30" t="s">
        <v>53</v>
      </c>
    </row>
    <row r="2" spans="1:11" ht="18" x14ac:dyDescent="0.35">
      <c r="A2" s="30" t="s">
        <v>54</v>
      </c>
    </row>
    <row r="3" spans="1:11" x14ac:dyDescent="0.25">
      <c r="J3" s="14" t="s">
        <v>55</v>
      </c>
    </row>
    <row r="4" spans="1:11" x14ac:dyDescent="0.25">
      <c r="J4" s="14" t="s">
        <v>56</v>
      </c>
    </row>
    <row r="5" spans="1:11" x14ac:dyDescent="0.25">
      <c r="J5" s="14"/>
    </row>
    <row r="7" spans="1:11" x14ac:dyDescent="0.25">
      <c r="A7" s="30" t="s">
        <v>57</v>
      </c>
    </row>
    <row r="9" spans="1:11" ht="15" customHeight="1" x14ac:dyDescent="0.25">
      <c r="A9" s="30" t="s">
        <v>58</v>
      </c>
      <c r="F9" s="3"/>
      <c r="G9" s="36"/>
      <c r="H9" s="3"/>
    </row>
    <row r="10" spans="1:11" ht="18" x14ac:dyDescent="0.35">
      <c r="A10" s="36" t="s">
        <v>59</v>
      </c>
      <c r="B10" s="15">
        <v>20</v>
      </c>
      <c r="C10" s="36" t="s">
        <v>60</v>
      </c>
      <c r="D10" s="15">
        <v>10</v>
      </c>
      <c r="F10" s="3"/>
      <c r="G10" s="36"/>
      <c r="H10" s="3"/>
    </row>
    <row r="11" spans="1:11" x14ac:dyDescent="0.25">
      <c r="A11" s="30" t="s">
        <v>61</v>
      </c>
      <c r="F11" s="3"/>
      <c r="G11" s="36"/>
      <c r="H11" s="3"/>
    </row>
    <row r="12" spans="1:11" x14ac:dyDescent="0.25">
      <c r="A12" s="30" t="s">
        <v>62</v>
      </c>
      <c r="F12" s="3"/>
      <c r="G12" s="36"/>
      <c r="H12" s="3"/>
      <c r="K12" s="30">
        <f>_xlfn.F.INV(0.5,3,4)</f>
        <v>0.94053407636775477</v>
      </c>
    </row>
    <row r="13" spans="1:11" x14ac:dyDescent="0.25">
      <c r="A13" s="30" t="s">
        <v>63</v>
      </c>
      <c r="F13" s="3"/>
      <c r="G13" s="36"/>
      <c r="H13" s="3"/>
    </row>
    <row r="14" spans="1:11" x14ac:dyDescent="0.25">
      <c r="A14" s="30" t="s">
        <v>106</v>
      </c>
      <c r="F14" s="3"/>
      <c r="G14" s="36"/>
      <c r="H14" s="3"/>
    </row>
    <row r="15" spans="1:11" x14ac:dyDescent="0.25">
      <c r="A15" s="3"/>
      <c r="B15" s="3"/>
    </row>
    <row r="16" spans="1:11" x14ac:dyDescent="0.25">
      <c r="A16" s="3"/>
      <c r="B16" s="3" t="s">
        <v>0</v>
      </c>
      <c r="C16" s="30" t="s">
        <v>1</v>
      </c>
    </row>
    <row r="17" spans="1:3" x14ac:dyDescent="0.25">
      <c r="A17" s="3"/>
      <c r="B17" s="3">
        <v>0</v>
      </c>
      <c r="C17" s="30">
        <f>_xlfn.F.DIST(B17,$B$10,$D$10,0)</f>
        <v>0</v>
      </c>
    </row>
    <row r="18" spans="1:3" x14ac:dyDescent="0.25">
      <c r="A18" s="3"/>
      <c r="B18" s="3">
        <v>0.5</v>
      </c>
      <c r="C18" s="30">
        <f t="shared" ref="C18:C67" si="0">_xlfn.F.DIST(B18,$B$10,$D$10,0)</f>
        <v>0.61096191406250111</v>
      </c>
    </row>
    <row r="19" spans="1:3" x14ac:dyDescent="0.25">
      <c r="A19" s="3"/>
      <c r="B19" s="3">
        <v>1</v>
      </c>
      <c r="C19" s="30">
        <f t="shared" si="0"/>
        <v>0.7143568496192777</v>
      </c>
    </row>
    <row r="20" spans="1:3" x14ac:dyDescent="0.25">
      <c r="A20" s="3"/>
      <c r="B20" s="3">
        <v>1.5</v>
      </c>
      <c r="C20" s="30">
        <f t="shared" si="0"/>
        <v>0.36699106916785251</v>
      </c>
    </row>
    <row r="21" spans="1:3" x14ac:dyDescent="0.25">
      <c r="A21" s="3"/>
      <c r="B21" s="3">
        <v>2</v>
      </c>
      <c r="C21" s="30">
        <f t="shared" si="0"/>
        <v>0.17197049053184013</v>
      </c>
    </row>
    <row r="22" spans="1:3" x14ac:dyDescent="0.25">
      <c r="A22" s="3"/>
      <c r="B22" s="3">
        <v>2.5</v>
      </c>
      <c r="C22" s="30">
        <f t="shared" si="0"/>
        <v>8.3162082547703506E-2</v>
      </c>
    </row>
    <row r="23" spans="1:3" x14ac:dyDescent="0.25">
      <c r="A23" s="3"/>
      <c r="B23" s="3">
        <v>3</v>
      </c>
      <c r="C23" s="30">
        <f t="shared" si="0"/>
        <v>4.2496652965413037E-2</v>
      </c>
    </row>
    <row r="24" spans="1:3" x14ac:dyDescent="0.25">
      <c r="A24" s="3"/>
      <c r="B24" s="3">
        <v>3.5</v>
      </c>
      <c r="C24" s="30">
        <f t="shared" si="0"/>
        <v>2.2961308222306791E-2</v>
      </c>
    </row>
    <row r="25" spans="1:3" x14ac:dyDescent="0.25">
      <c r="A25" s="3"/>
      <c r="B25" s="3">
        <v>4</v>
      </c>
      <c r="C25" s="30">
        <f t="shared" si="0"/>
        <v>1.3050775364743524E-2</v>
      </c>
    </row>
    <row r="26" spans="1:3" x14ac:dyDescent="0.25">
      <c r="A26" s="3"/>
      <c r="B26" s="3">
        <v>4.5</v>
      </c>
      <c r="C26" s="30">
        <f t="shared" si="0"/>
        <v>7.756158189779999E-3</v>
      </c>
    </row>
    <row r="27" spans="1:3" x14ac:dyDescent="0.25">
      <c r="A27" s="3"/>
      <c r="B27" s="3">
        <v>5</v>
      </c>
      <c r="C27" s="30">
        <f t="shared" si="0"/>
        <v>4.7926288283706561E-3</v>
      </c>
    </row>
    <row r="28" spans="1:3" x14ac:dyDescent="0.25">
      <c r="A28" s="3"/>
      <c r="B28" s="3">
        <v>5.5</v>
      </c>
      <c r="C28" s="30">
        <f t="shared" si="0"/>
        <v>3.0639350081579498E-3</v>
      </c>
    </row>
    <row r="29" spans="1:3" x14ac:dyDescent="0.25">
      <c r="A29" s="3"/>
      <c r="B29" s="3">
        <v>6</v>
      </c>
      <c r="C29" s="30">
        <f t="shared" si="0"/>
        <v>2.0181107833481273E-3</v>
      </c>
    </row>
    <row r="30" spans="1:3" x14ac:dyDescent="0.25">
      <c r="B30" s="3">
        <v>6.5</v>
      </c>
      <c r="C30" s="30">
        <f t="shared" si="0"/>
        <v>1.3646890558518434E-3</v>
      </c>
    </row>
    <row r="31" spans="1:3" x14ac:dyDescent="0.25">
      <c r="B31" s="3">
        <v>7</v>
      </c>
      <c r="C31" s="30">
        <f t="shared" si="0"/>
        <v>9.4459905858910542E-4</v>
      </c>
    </row>
    <row r="32" spans="1:3" x14ac:dyDescent="0.25">
      <c r="B32" s="3">
        <v>7.5</v>
      </c>
      <c r="C32" s="30">
        <f t="shared" si="0"/>
        <v>6.6755286601228767E-4</v>
      </c>
    </row>
    <row r="33" spans="2:3" x14ac:dyDescent="0.25">
      <c r="B33" s="3">
        <v>8</v>
      </c>
      <c r="C33" s="30">
        <f t="shared" si="0"/>
        <v>4.8062913814541139E-4</v>
      </c>
    </row>
    <row r="34" spans="2:3" x14ac:dyDescent="0.25">
      <c r="B34" s="3">
        <v>8.5</v>
      </c>
      <c r="C34" s="30">
        <f t="shared" si="0"/>
        <v>3.5189799226470643E-4</v>
      </c>
    </row>
    <row r="35" spans="2:3" x14ac:dyDescent="0.25">
      <c r="B35" s="3">
        <v>9</v>
      </c>
      <c r="C35" s="30">
        <f t="shared" si="0"/>
        <v>2.6158486029084413E-4</v>
      </c>
    </row>
    <row r="36" spans="2:3" x14ac:dyDescent="0.25">
      <c r="B36" s="3">
        <v>9.5</v>
      </c>
      <c r="C36" s="30">
        <f t="shared" si="0"/>
        <v>1.971498934794794E-4</v>
      </c>
    </row>
    <row r="37" spans="2:3" x14ac:dyDescent="0.25">
      <c r="B37" s="3">
        <v>10</v>
      </c>
      <c r="C37" s="30">
        <f t="shared" si="0"/>
        <v>1.5046816099658142E-4</v>
      </c>
    </row>
    <row r="38" spans="2:3" x14ac:dyDescent="0.25">
      <c r="B38" s="3">
        <v>10.5</v>
      </c>
      <c r="C38" s="30">
        <f t="shared" si="0"/>
        <v>1.1617094265880408E-4</v>
      </c>
    </row>
    <row r="39" spans="2:3" x14ac:dyDescent="0.25">
      <c r="B39" s="3">
        <v>11</v>
      </c>
      <c r="C39" s="30">
        <f t="shared" si="0"/>
        <v>9.0646420748182212E-5</v>
      </c>
    </row>
    <row r="40" spans="2:3" x14ac:dyDescent="0.25">
      <c r="B40" s="3">
        <v>11.5</v>
      </c>
      <c r="C40" s="30">
        <f t="shared" si="0"/>
        <v>7.1424296528626468E-5</v>
      </c>
    </row>
    <row r="41" spans="2:3" x14ac:dyDescent="0.25">
      <c r="B41" s="3">
        <v>12</v>
      </c>
      <c r="C41" s="30">
        <f t="shared" si="0"/>
        <v>5.67891173228794E-5</v>
      </c>
    </row>
    <row r="42" spans="2:3" x14ac:dyDescent="0.25">
      <c r="B42" s="3">
        <v>12.5</v>
      </c>
      <c r="C42" s="30">
        <f t="shared" si="0"/>
        <v>4.5532755330333745E-5</v>
      </c>
    </row>
    <row r="43" spans="2:3" x14ac:dyDescent="0.25">
      <c r="B43" s="3">
        <v>13</v>
      </c>
      <c r="C43" s="30">
        <f t="shared" si="0"/>
        <v>3.6793215360064409E-5</v>
      </c>
    </row>
    <row r="44" spans="2:3" x14ac:dyDescent="0.25">
      <c r="B44" s="3">
        <v>13.5</v>
      </c>
      <c r="C44" s="30">
        <f t="shared" si="0"/>
        <v>2.9947976277478357E-5</v>
      </c>
    </row>
    <row r="45" spans="2:3" x14ac:dyDescent="0.25">
      <c r="B45" s="3">
        <v>14</v>
      </c>
      <c r="C45" s="30">
        <f t="shared" si="0"/>
        <v>2.4542363642952477E-5</v>
      </c>
    </row>
    <row r="46" spans="2:3" x14ac:dyDescent="0.25">
      <c r="B46" s="3">
        <v>14.5</v>
      </c>
      <c r="C46" s="30">
        <f t="shared" si="0"/>
        <v>2.0240779484938983E-5</v>
      </c>
    </row>
    <row r="47" spans="2:3" x14ac:dyDescent="0.25">
      <c r="B47" s="3">
        <v>15</v>
      </c>
      <c r="C47" s="30">
        <f t="shared" si="0"/>
        <v>1.6793064579332323E-5</v>
      </c>
    </row>
    <row r="48" spans="2:3" x14ac:dyDescent="0.25">
      <c r="B48" s="3">
        <v>15.5</v>
      </c>
      <c r="C48" s="30">
        <f t="shared" si="0"/>
        <v>1.401101644632895E-5</v>
      </c>
    </row>
    <row r="49" spans="2:3" x14ac:dyDescent="0.25">
      <c r="B49" s="3">
        <v>16</v>
      </c>
      <c r="C49" s="30">
        <f t="shared" si="0"/>
        <v>1.1751810502434515E-5</v>
      </c>
    </row>
    <row r="50" spans="2:3" x14ac:dyDescent="0.25">
      <c r="B50" s="3">
        <v>16.5</v>
      </c>
      <c r="C50" s="30">
        <f t="shared" si="0"/>
        <v>9.906169994593424E-6</v>
      </c>
    </row>
    <row r="51" spans="2:3" x14ac:dyDescent="0.25">
      <c r="B51" s="3">
        <v>17</v>
      </c>
      <c r="C51" s="30">
        <f t="shared" si="0"/>
        <v>8.3898396649288466E-6</v>
      </c>
    </row>
    <row r="52" spans="2:3" x14ac:dyDescent="0.25">
      <c r="B52" s="3">
        <v>17.5</v>
      </c>
      <c r="C52" s="30">
        <f t="shared" si="0"/>
        <v>7.1373823208281287E-6</v>
      </c>
    </row>
    <row r="53" spans="2:3" x14ac:dyDescent="0.25">
      <c r="B53" s="3">
        <v>18</v>
      </c>
      <c r="C53" s="30">
        <f t="shared" si="0"/>
        <v>6.0976250986125895E-6</v>
      </c>
    </row>
    <row r="54" spans="2:3" x14ac:dyDescent="0.25">
      <c r="B54" s="3">
        <v>18.5</v>
      </c>
      <c r="C54" s="30">
        <f t="shared" si="0"/>
        <v>5.230288445899915E-6</v>
      </c>
    </row>
    <row r="55" spans="2:3" x14ac:dyDescent="0.25">
      <c r="B55" s="3">
        <v>19</v>
      </c>
      <c r="C55" s="30">
        <f t="shared" si="0"/>
        <v>4.5034706561209551E-6</v>
      </c>
    </row>
    <row r="56" spans="2:3" x14ac:dyDescent="0.25">
      <c r="B56" s="3">
        <v>19.5</v>
      </c>
      <c r="C56" s="30">
        <f t="shared" si="0"/>
        <v>3.8917565628870996E-6</v>
      </c>
    </row>
    <row r="57" spans="2:3" x14ac:dyDescent="0.25">
      <c r="B57" s="3">
        <v>20</v>
      </c>
      <c r="C57" s="30">
        <f t="shared" si="0"/>
        <v>3.3747852656046181E-6</v>
      </c>
    </row>
    <row r="58" spans="2:3" x14ac:dyDescent="0.25">
      <c r="B58" s="3">
        <v>20.5</v>
      </c>
      <c r="C58" s="30">
        <f t="shared" si="0"/>
        <v>2.9361580378867923E-6</v>
      </c>
    </row>
    <row r="59" spans="2:3" x14ac:dyDescent="0.25">
      <c r="B59" s="3">
        <v>21</v>
      </c>
      <c r="C59" s="30">
        <f t="shared" si="0"/>
        <v>2.5626001842176973E-6</v>
      </c>
    </row>
    <row r="60" spans="2:3" x14ac:dyDescent="0.25">
      <c r="B60" s="3">
        <v>21.5</v>
      </c>
      <c r="C60" s="30">
        <f t="shared" si="0"/>
        <v>2.2433137902008574E-6</v>
      </c>
    </row>
    <row r="61" spans="2:3" x14ac:dyDescent="0.25">
      <c r="B61" s="3">
        <v>22</v>
      </c>
      <c r="C61" s="30">
        <f t="shared" si="0"/>
        <v>1.9694749207716259E-6</v>
      </c>
    </row>
    <row r="62" spans="2:3" x14ac:dyDescent="0.25">
      <c r="B62" s="3">
        <v>22.5</v>
      </c>
      <c r="C62" s="30">
        <f t="shared" si="0"/>
        <v>1.733840814093435E-6</v>
      </c>
    </row>
    <row r="63" spans="2:3" x14ac:dyDescent="0.25">
      <c r="B63" s="3">
        <v>23</v>
      </c>
      <c r="C63" s="30">
        <f t="shared" si="0"/>
        <v>1.5304413434582594E-6</v>
      </c>
    </row>
    <row r="64" spans="2:3" x14ac:dyDescent="0.25">
      <c r="B64" s="3">
        <v>23.5</v>
      </c>
      <c r="C64" s="30">
        <f t="shared" si="0"/>
        <v>1.354335411245448E-6</v>
      </c>
    </row>
    <row r="65" spans="2:3" x14ac:dyDescent="0.25">
      <c r="B65" s="3">
        <v>24</v>
      </c>
      <c r="C65" s="30">
        <f t="shared" si="0"/>
        <v>1.2014176533945912E-6</v>
      </c>
    </row>
    <row r="66" spans="2:3" x14ac:dyDescent="0.25">
      <c r="B66" s="3">
        <v>24.5</v>
      </c>
      <c r="C66" s="30">
        <f t="shared" si="0"/>
        <v>1.0682643326621174E-6</v>
      </c>
    </row>
    <row r="67" spans="2:3" x14ac:dyDescent="0.25">
      <c r="B67" s="3">
        <v>25</v>
      </c>
      <c r="C67" s="30">
        <f t="shared" si="0"/>
        <v>9.5200991323969033E-7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N(0,1)</vt:lpstr>
      <vt:lpstr>N(mi,sigma^2)</vt:lpstr>
      <vt:lpstr>N_porovnanie</vt:lpstr>
      <vt:lpstr>N_priklady</vt:lpstr>
      <vt:lpstr>R(a,b)</vt:lpstr>
      <vt:lpstr>Exp(lambda)</vt:lpstr>
      <vt:lpstr>chi kv(n)</vt:lpstr>
      <vt:lpstr>t(n)</vt:lpstr>
      <vt:lpstr>F(n1;n2)</vt:lpstr>
      <vt:lpstr>kvantily</vt:lpstr>
    </vt:vector>
  </TitlesOfParts>
  <Company>MTF STU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kotianova</dc:creator>
  <cp:lastModifiedBy>Janette Kotianová</cp:lastModifiedBy>
  <dcterms:created xsi:type="dcterms:W3CDTF">2015-10-27T14:07:44Z</dcterms:created>
  <dcterms:modified xsi:type="dcterms:W3CDTF">2025-10-22T14:24:52Z</dcterms:modified>
</cp:coreProperties>
</file>