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comments4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tianova\Desktop\stranka mmpve\"/>
    </mc:Choice>
  </mc:AlternateContent>
  <bookViews>
    <workbookView xWindow="0" yWindow="0" windowWidth="28800" windowHeight="12330" activeTab="7"/>
  </bookViews>
  <sheets>
    <sheet name="zakl.pojmy" sheetId="12" r:id="rId1"/>
    <sheet name="jedn.tried." sheetId="4" r:id="rId2"/>
    <sheet name="interv.tried." sheetId="5" r:id="rId3"/>
    <sheet name="opisna stat." sheetId="3" r:id="rId4"/>
    <sheet name="char VS a bod  a int odhady ZS" sheetId="18" r:id="rId5"/>
    <sheet name="sampling" sheetId="21" r:id="rId6"/>
    <sheet name="pivot table" sheetId="24" r:id="rId7"/>
    <sheet name="porovnanie 2 súborov" sheetId="7" r:id="rId8"/>
    <sheet name="IS" sheetId="19" r:id="rId9"/>
    <sheet name="box plot" sheetId="20" r:id="rId10"/>
    <sheet name="box plot_porovnanie" sheetId="23" r:id="rId11"/>
  </sheets>
  <definedNames>
    <definedName name="_xlchart.0" hidden="1">'porovnanie 2 súborov'!$A$3</definedName>
    <definedName name="_xlchart.1" hidden="1">'porovnanie 2 súborov'!$A$4:$A$13</definedName>
    <definedName name="_xlchart.10" hidden="1">'box plot'!$B$1</definedName>
    <definedName name="_xlchart.11" hidden="1">'box plot'!$B$2:$B$101</definedName>
    <definedName name="_xlchart.2" hidden="1">'porovnanie 2 súborov'!$B$3</definedName>
    <definedName name="_xlchart.3" hidden="1">'porovnanie 2 súborov'!$B$4:$B$13</definedName>
    <definedName name="_xlchart.4" hidden="1">'porovnanie 2 súborov'!$A$3</definedName>
    <definedName name="_xlchart.5" hidden="1">'porovnanie 2 súborov'!$A$4:$A$13</definedName>
    <definedName name="_xlchart.6" hidden="1">'porovnanie 2 súborov'!$B$3</definedName>
    <definedName name="_xlchart.7" hidden="1">'porovnanie 2 súborov'!$B$4:$B$13</definedName>
    <definedName name="_xlchart.8" hidden="1">'box plot'!$A$1</definedName>
    <definedName name="_xlchart.9" hidden="1">'box plot'!$A$2:$A$101</definedName>
  </definedNames>
  <calcPr calcId="162913"/>
  <pivotCaches>
    <pivotCache cacheId="0" r:id="rId12"/>
  </pivotCaches>
</workbook>
</file>

<file path=xl/calcChain.xml><?xml version="1.0" encoding="utf-8"?>
<calcChain xmlns="http://schemas.openxmlformats.org/spreadsheetml/2006/main">
  <c r="Q13" i="18" l="1"/>
  <c r="B21" i="3" l="1"/>
  <c r="H24" i="3"/>
  <c r="P18" i="18" l="1"/>
  <c r="H25" i="3"/>
  <c r="G4" i="20" l="1"/>
  <c r="G5" i="20"/>
  <c r="G6" i="20"/>
  <c r="G7" i="20"/>
  <c r="G8" i="20"/>
  <c r="F8" i="20"/>
  <c r="F7" i="20"/>
  <c r="F6" i="20"/>
  <c r="F5" i="20"/>
  <c r="F4" i="20"/>
  <c r="H10" i="18" l="1"/>
  <c r="H5" i="18"/>
  <c r="H6" i="18"/>
  <c r="H7" i="18"/>
  <c r="H8" i="18"/>
  <c r="H9" i="18"/>
  <c r="H4" i="18"/>
  <c r="D17" i="18"/>
  <c r="G5" i="18"/>
  <c r="G6" i="18"/>
  <c r="G7" i="18"/>
  <c r="G8" i="18"/>
  <c r="G9" i="18"/>
  <c r="G4" i="18"/>
  <c r="F10" i="18"/>
  <c r="F5" i="18"/>
  <c r="F6" i="18"/>
  <c r="F7" i="18"/>
  <c r="F8" i="18"/>
  <c r="F9" i="18"/>
  <c r="F4" i="18"/>
  <c r="E6" i="18"/>
  <c r="E7" i="18" s="1"/>
  <c r="E8" i="18" s="1"/>
  <c r="E9" i="18" s="1"/>
  <c r="E5" i="18"/>
  <c r="E4" i="18"/>
  <c r="D10" i="18"/>
  <c r="D4" i="18" a="1"/>
  <c r="D4" i="18" s="1"/>
  <c r="H23" i="3"/>
  <c r="H4" i="3"/>
  <c r="H22" i="3"/>
  <c r="H19" i="3"/>
  <c r="L18" i="3"/>
  <c r="K18" i="3"/>
  <c r="J18" i="3"/>
  <c r="I18" i="3"/>
  <c r="H18" i="3"/>
  <c r="H16" i="3"/>
  <c r="H15" i="3"/>
  <c r="H14" i="3"/>
  <c r="H13" i="3"/>
  <c r="H12" i="3"/>
  <c r="H10" i="3"/>
  <c r="H9" i="3"/>
  <c r="H6" i="3"/>
  <c r="H5" i="3"/>
  <c r="I7" i="5"/>
  <c r="I8" i="5" s="1"/>
  <c r="I9" i="5" s="1"/>
  <c r="I10" i="5" s="1"/>
  <c r="I11" i="5" s="1"/>
  <c r="I6" i="5"/>
  <c r="I5" i="5"/>
  <c r="H12" i="5"/>
  <c r="H6" i="5"/>
  <c r="H7" i="5"/>
  <c r="H8" i="5"/>
  <c r="H9" i="5"/>
  <c r="H10" i="5"/>
  <c r="H11" i="5"/>
  <c r="H5" i="5"/>
  <c r="G7" i="5"/>
  <c r="G8" i="5"/>
  <c r="G9" i="5" s="1"/>
  <c r="G10" i="5" s="1"/>
  <c r="G11" i="5" s="1"/>
  <c r="G6" i="5"/>
  <c r="G5" i="5"/>
  <c r="F12" i="5"/>
  <c r="D9" i="18" l="1"/>
  <c r="D5" i="18"/>
  <c r="D6" i="18"/>
  <c r="D8" i="18"/>
  <c r="D7" i="18"/>
  <c r="H11" i="3"/>
  <c r="J7" i="19"/>
  <c r="I7" i="19"/>
  <c r="J6" i="19"/>
  <c r="I6" i="19"/>
  <c r="D29" i="19"/>
  <c r="D28" i="19"/>
  <c r="D26" i="19"/>
  <c r="I5" i="19" s="1"/>
  <c r="D25" i="19"/>
  <c r="J5" i="19" s="1"/>
  <c r="J4" i="19"/>
  <c r="I4" i="19"/>
  <c r="I3" i="19"/>
  <c r="Z31" i="21"/>
  <c r="N30" i="21"/>
  <c r="M30" i="21"/>
  <c r="AA30" i="21"/>
  <c r="Z30" i="21"/>
  <c r="Z25" i="21"/>
  <c r="Z24" i="21"/>
  <c r="AA23" i="21"/>
  <c r="Z23" i="21"/>
  <c r="Z22" i="21"/>
  <c r="AA18" i="21"/>
  <c r="AA17" i="21"/>
  <c r="AA16" i="21"/>
  <c r="M25" i="21"/>
  <c r="O24" i="21"/>
  <c r="M24" i="21"/>
  <c r="N23" i="21"/>
  <c r="M23" i="21"/>
  <c r="N22" i="21"/>
  <c r="M22" i="21"/>
  <c r="M35" i="21"/>
  <c r="S6" i="21"/>
  <c r="N18" i="21"/>
  <c r="N17" i="21"/>
  <c r="N16" i="21"/>
  <c r="N13" i="21"/>
  <c r="N12" i="21"/>
  <c r="N11" i="21"/>
  <c r="J27" i="21"/>
  <c r="N9" i="21"/>
  <c r="N8" i="21"/>
  <c r="T9" i="21"/>
  <c r="S9" i="21"/>
  <c r="O7" i="21"/>
  <c r="N7" i="21"/>
  <c r="T10" i="21"/>
  <c r="S10" i="21"/>
  <c r="O6" i="21"/>
  <c r="N6" i="21"/>
  <c r="N5" i="21"/>
  <c r="F7" i="21"/>
  <c r="E7" i="21"/>
  <c r="F6" i="21"/>
  <c r="E6" i="21"/>
  <c r="E5" i="21"/>
  <c r="M31" i="21" l="1"/>
  <c r="Q19" i="18" l="1"/>
  <c r="P19" i="18"/>
  <c r="Q14" i="18"/>
  <c r="P14" i="18"/>
  <c r="P13" i="18"/>
  <c r="K15" i="18"/>
  <c r="G15" i="18"/>
  <c r="G14" i="18"/>
  <c r="G13" i="18"/>
  <c r="D27" i="18"/>
  <c r="D26" i="18"/>
  <c r="D25" i="18"/>
  <c r="D24" i="18"/>
  <c r="D23" i="18"/>
  <c r="D22" i="18"/>
  <c r="E21" i="18"/>
  <c r="D21" i="18"/>
  <c r="D20" i="18"/>
  <c r="D19" i="18"/>
  <c r="E18" i="18"/>
  <c r="D18" i="18"/>
  <c r="D16" i="18"/>
  <c r="D15" i="18"/>
  <c r="D14" i="18"/>
  <c r="D13" i="18"/>
  <c r="H21" i="3"/>
  <c r="H7" i="3"/>
  <c r="I21" i="3"/>
  <c r="I7" i="3"/>
  <c r="H8" i="3"/>
  <c r="I8" i="3"/>
  <c r="H20" i="3"/>
  <c r="I20" i="3"/>
  <c r="B2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1" i="3"/>
  <c r="H3" i="3"/>
  <c r="I3" i="3"/>
  <c r="F5" i="5" a="1"/>
  <c r="F8" i="5" s="1"/>
  <c r="E17" i="5"/>
  <c r="I7" i="4"/>
  <c r="I8" i="4"/>
  <c r="I9" i="4"/>
  <c r="I10" i="4"/>
  <c r="I6" i="4"/>
  <c r="H8" i="4"/>
  <c r="H9" i="4"/>
  <c r="H10" i="4"/>
  <c r="H7" i="4"/>
  <c r="H6" i="4"/>
  <c r="G11" i="4"/>
  <c r="G7" i="4"/>
  <c r="G8" i="4"/>
  <c r="G9" i="4"/>
  <c r="G10" i="4"/>
  <c r="G6" i="4"/>
  <c r="F8" i="4"/>
  <c r="F9" i="4" s="1"/>
  <c r="F10" i="4" s="1"/>
  <c r="F7" i="4"/>
  <c r="F6" i="4"/>
  <c r="E11" i="4"/>
  <c r="E6" i="4" a="1"/>
  <c r="E6" i="4" s="1"/>
  <c r="F11" i="5" l="1"/>
  <c r="F7" i="5"/>
  <c r="F6" i="5"/>
  <c r="F5" i="5"/>
  <c r="F10" i="5"/>
  <c r="F9" i="5"/>
  <c r="E10" i="4"/>
  <c r="E9" i="4"/>
  <c r="E8" i="4"/>
  <c r="E7" i="4"/>
  <c r="AB24" i="21" l="1"/>
</calcChain>
</file>

<file path=xl/comments1.xml><?xml version="1.0" encoding="utf-8"?>
<comments xmlns="http://schemas.openxmlformats.org/spreadsheetml/2006/main">
  <authors>
    <author>Maria Tothova</author>
  </authors>
  <commentList>
    <comment ref="D5" authorId="0" shapeId="0">
      <text>
        <r>
          <rPr>
            <b/>
            <sz val="8"/>
            <color indexed="81"/>
            <rFont val="Tahoma"/>
            <family val="2"/>
            <charset val="238"/>
          </rPr>
          <t>hodnota štatistického znaku v i-tej triede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5" authorId="0" shapeId="0">
      <text>
        <r>
          <rPr>
            <b/>
            <sz val="8"/>
            <color indexed="81"/>
            <rFont val="Tahoma"/>
            <family val="2"/>
            <charset val="238"/>
          </rPr>
          <t>absolútne početnosti</t>
        </r>
        <r>
          <rPr>
            <sz val="8"/>
            <color indexed="81"/>
            <rFont val="Tahoma"/>
            <family val="2"/>
            <charset val="238"/>
          </rPr>
          <t xml:space="preserve">
(hovoria u koľkých šj suboru sa vyskytuje určitá hodnota skúmanej premennej)</t>
        </r>
      </text>
    </comment>
    <comment ref="F5" authorId="0" shapeId="0">
      <text>
        <r>
          <rPr>
            <b/>
            <sz val="8"/>
            <color indexed="81"/>
            <rFont val="Tahoma"/>
            <family val="2"/>
            <charset val="238"/>
          </rPr>
          <t>kumulatívne absolútne početnosti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5" authorId="0" shapeId="0">
      <text>
        <r>
          <rPr>
            <b/>
            <sz val="8"/>
            <color indexed="81"/>
            <rFont val="Tahoma"/>
            <family val="2"/>
            <charset val="238"/>
          </rPr>
          <t>relatívne početnosti</t>
        </r>
        <r>
          <rPr>
            <sz val="8"/>
            <color indexed="81"/>
            <rFont val="Tahoma"/>
            <family val="2"/>
            <charset val="238"/>
          </rPr>
          <t xml:space="preserve">
(hovoria u akého podielu šj na celkovom rozsahu súboru sa vyskytuje určitá hodnota skúmanej premennej</t>
        </r>
      </text>
    </comment>
    <comment ref="H5" authorId="0" shapeId="0">
      <text>
        <r>
          <rPr>
            <b/>
            <sz val="8"/>
            <color indexed="81"/>
            <rFont val="Tahoma"/>
            <family val="2"/>
            <charset val="238"/>
          </rPr>
          <t>kumulatívne relatívne početnosti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Maria Tothova</author>
    <author>Janette Kotianova</author>
    <author>Mato</author>
  </authors>
  <commentList>
    <comment ref="E3" authorId="0" shapeId="0">
      <text>
        <r>
          <rPr>
            <b/>
            <sz val="8"/>
            <color indexed="81"/>
            <rFont val="Tahoma"/>
            <family val="2"/>
            <charset val="238"/>
          </rPr>
          <t>aritmetický priemer</t>
        </r>
        <r>
          <rPr>
            <sz val="8"/>
            <color indexed="81"/>
            <rFont val="Tahoma"/>
            <family val="2"/>
            <charset val="238"/>
          </rPr>
          <t xml:space="preserve">
slúži ako bodový odhad strednej hodnoty ZS</t>
        </r>
      </text>
    </comment>
    <comment ref="E4" authorId="1" shapeId="0">
      <text>
        <r>
          <rPr>
            <sz val="9"/>
            <color indexed="81"/>
            <rFont val="Tahoma"/>
            <family val="2"/>
            <charset val="238"/>
          </rPr>
          <t>smerodajna odchylka/sqrt(n) - miera variability najmä pri intervalovych odhadoch</t>
        </r>
      </text>
    </comment>
    <comment ref="E6" authorId="1" shapeId="0">
      <text>
        <r>
          <rPr>
            <sz val="9"/>
            <color indexed="81"/>
            <rFont val="Tahoma"/>
            <family val="2"/>
            <charset val="238"/>
          </rPr>
          <t>najcastejšie sa vyskytujuca hodnota</t>
        </r>
      </text>
    </comment>
    <comment ref="E7" authorId="0" shapeId="0">
      <text>
        <r>
          <rPr>
            <sz val="8"/>
            <color indexed="81"/>
            <rFont val="Tahoma"/>
            <family val="2"/>
            <charset val="238"/>
          </rPr>
          <t xml:space="preserve">slúži ako bodový odhad smerodajnej odchýlky ZS
</t>
        </r>
      </text>
    </comment>
    <comment ref="E8" authorId="0" shapeId="0">
      <text>
        <r>
          <rPr>
            <sz val="8"/>
            <color indexed="81"/>
            <rFont val="Tahoma"/>
            <family val="2"/>
            <charset val="238"/>
          </rPr>
          <t xml:space="preserve">slúži ako bodový odhad rozptylu ZS
</t>
        </r>
      </text>
    </comment>
    <comment ref="E9" authorId="2" shapeId="0">
      <text>
        <r>
          <rPr>
            <sz val="9"/>
            <color indexed="81"/>
            <rFont val="Tahoma"/>
            <family val="2"/>
            <charset val="238"/>
          </rPr>
          <t>exces - strmosť rozdelenia
0 - rozdelenie rovnako spicate ako normalne;
&lt;0 - plochejsie rozdelenie;
&gt;0  - spicatejsie rozdelenie</t>
        </r>
      </text>
    </comment>
    <comment ref="E10" authorId="2" shapeId="0">
      <text>
        <r>
          <rPr>
            <sz val="9"/>
            <color indexed="81"/>
            <rFont val="Tahoma"/>
            <family val="2"/>
            <charset val="238"/>
          </rPr>
          <t>0- symetricke rozdelenie;
asymetria - pri kladnych hodnotach zosikmenie dolava (castejsi vyskyt mensich hodnot) a pri zapornych hodnotach zosikmenie doprava (castejsi vyskyt väcsich hodnot)</t>
        </r>
      </text>
    </comment>
    <comment ref="E24" authorId="1" shapeId="0">
      <text>
        <r>
          <rPr>
            <b/>
            <sz val="9"/>
            <color indexed="81"/>
            <rFont val="Tahoma"/>
            <family val="2"/>
            <charset val="238"/>
          </rPr>
          <t>využitie pri ANOVE</t>
        </r>
      </text>
    </comment>
    <comment ref="E25" authorId="1" shapeId="0">
      <text>
        <r>
          <rPr>
            <sz val="9"/>
            <color indexed="81"/>
            <rFont val="Tahoma"/>
            <family val="2"/>
            <charset val="238"/>
          </rPr>
          <t>pokryva 50% jednotiek usporiadaneho suboru, ktore sa nachadzaju v strede</t>
        </r>
      </text>
    </comment>
  </commentList>
</comments>
</file>

<file path=xl/comments3.xml><?xml version="1.0" encoding="utf-8"?>
<comments xmlns="http://schemas.openxmlformats.org/spreadsheetml/2006/main">
  <authors>
    <author>kaia</author>
    <author>Janette Kotianová</author>
    <author>kotianova</author>
  </authors>
  <commentList>
    <comment ref="D3" authorId="0" shapeId="0">
      <text>
        <r>
          <rPr>
            <b/>
            <sz val="8"/>
            <color indexed="81"/>
            <rFont val="Tahoma"/>
            <family val="2"/>
            <charset val="238"/>
          </rPr>
          <t>absolutna pocetnost</t>
        </r>
      </text>
    </comment>
    <comment ref="E3" authorId="0" shapeId="0">
      <text>
        <r>
          <rPr>
            <b/>
            <sz val="8"/>
            <color indexed="81"/>
            <rFont val="Tahoma"/>
            <family val="2"/>
            <charset val="238"/>
          </rPr>
          <t>kumulativna absolutna pocetnost</t>
        </r>
      </text>
    </comment>
    <comment ref="F3" authorId="0" shapeId="0">
      <text>
        <r>
          <rPr>
            <b/>
            <sz val="8"/>
            <color indexed="81"/>
            <rFont val="Tahoma"/>
            <family val="2"/>
            <charset val="238"/>
          </rPr>
          <t>relativna pocetnost</t>
        </r>
      </text>
    </comment>
    <comment ref="G3" authorId="0" shapeId="0">
      <text>
        <r>
          <rPr>
            <b/>
            <sz val="8"/>
            <color indexed="81"/>
            <rFont val="Tahoma"/>
            <family val="2"/>
            <charset val="238"/>
          </rPr>
          <t>kumulativna relativna pocetnost</t>
        </r>
      </text>
    </comment>
    <comment ref="H10" authorId="1" shapeId="0">
      <text>
        <r>
          <rPr>
            <b/>
            <sz val="9"/>
            <color indexed="81"/>
            <rFont val="Segoe UI"/>
            <family val="2"/>
            <charset val="238"/>
          </rPr>
          <t>najmenšia hodnota - ak xpriem nahradíme inou hodnotou, vždy väčšie</t>
        </r>
      </text>
    </comment>
    <comment ref="Q11" authorId="2" shapeId="0">
      <text>
        <r>
          <rPr>
            <b/>
            <sz val="8"/>
            <color indexed="81"/>
            <rFont val="Tahoma"/>
            <family val="2"/>
            <charset val="238"/>
          </rPr>
          <t>konfidencne intervaly</t>
        </r>
      </text>
    </comment>
    <comment ref="C12" authorId="0" shapeId="0">
      <text>
        <r>
          <rPr>
            <b/>
            <sz val="8"/>
            <color indexed="81"/>
            <rFont val="Tahoma"/>
            <family val="2"/>
            <charset val="238"/>
          </rPr>
          <t>VS - 20 nahodne vybrani zamestnanci</t>
        </r>
      </text>
    </comment>
    <comment ref="F12" authorId="0" shapeId="0">
      <text>
        <r>
          <rPr>
            <b/>
            <sz val="8"/>
            <color indexed="81"/>
            <rFont val="Tahoma"/>
            <family val="2"/>
            <charset val="238"/>
          </rPr>
          <t>ZS - vsetci zamestnanci firmy</t>
        </r>
      </text>
    </comment>
    <comment ref="H12" authorId="2" shapeId="0">
      <text>
        <r>
          <rPr>
            <b/>
            <sz val="8"/>
            <color indexed="81"/>
            <rFont val="Tahoma"/>
            <family val="2"/>
            <charset val="238"/>
          </rPr>
          <t>pri bodovych odhadoch nevieme urcit ako su vzdialene od hodnot skutocnych parametrov ZS, ktore by sme ziskali statistickou analyzou Z</t>
        </r>
      </text>
    </comment>
    <comment ref="C13" authorId="0" shapeId="0">
      <text>
        <r>
          <rPr>
            <b/>
            <sz val="8"/>
            <color indexed="81"/>
            <rFont val="Tahoma"/>
            <family val="2"/>
            <charset val="238"/>
          </rPr>
          <t>rozsah vyberoveho suboru</t>
        </r>
      </text>
    </comment>
    <comment ref="P13" authorId="0" shapeId="0">
      <text>
        <r>
          <rPr>
            <b/>
            <sz val="8"/>
            <color indexed="81"/>
            <rFont val="Tahoma"/>
            <family val="2"/>
            <charset val="238"/>
          </rPr>
          <t>pripustna chyba odchylky</t>
        </r>
      </text>
    </comment>
    <comment ref="C16" authorId="0" shapeId="0">
      <text>
        <r>
          <rPr>
            <b/>
            <sz val="8"/>
            <color indexed="81"/>
            <rFont val="Tahoma"/>
            <family val="2"/>
            <charset val="238"/>
          </rPr>
          <t>variacne rozpätie</t>
        </r>
      </text>
    </comment>
    <comment ref="D24" authorId="0" shapeId="0">
      <text>
        <r>
          <rPr>
            <b/>
            <sz val="8"/>
            <color indexed="81"/>
            <rFont val="Tahoma"/>
            <family val="2"/>
            <charset val="238"/>
          </rPr>
          <t>zamestnanci VS telefonovali najcastejsie 1 minutu</t>
        </r>
      </text>
    </comment>
    <comment ref="D25" authorId="0" shapeId="0">
      <text>
        <r>
          <rPr>
            <b/>
            <sz val="8"/>
            <color indexed="81"/>
            <rFont val="Tahoma"/>
            <family val="2"/>
            <charset val="238"/>
          </rPr>
          <t>polovica zamestnancov z VS telefonovala maximalne 2 minuty a druha polovica zamestnancov z VS telefonovala minimalne 2 minuty</t>
        </r>
      </text>
    </comment>
    <comment ref="D26" authorId="0" shapeId="0">
      <text>
        <r>
          <rPr>
            <b/>
            <sz val="8"/>
            <color indexed="81"/>
            <rFont val="Tahoma"/>
            <family val="2"/>
            <charset val="238"/>
          </rPr>
          <t xml:space="preserve">25% zamestnancov VS telefonovalo maximalne 1 minutu a 75% zamestnancov VS telefonovalo minimalne 1 minutu </t>
        </r>
      </text>
    </comment>
    <comment ref="D27" authorId="0" shapeId="0">
      <text>
        <r>
          <rPr>
            <b/>
            <sz val="8"/>
            <color indexed="81"/>
            <rFont val="Tahoma"/>
            <family val="2"/>
            <charset val="238"/>
          </rPr>
          <t>75% zamestnancov VS volalo maximalne 3,25 minuty a 25%... viac ako 3,25 min</t>
        </r>
      </text>
    </comment>
  </commentList>
</comments>
</file>

<file path=xl/comments4.xml><?xml version="1.0" encoding="utf-8"?>
<comments xmlns="http://schemas.openxmlformats.org/spreadsheetml/2006/main">
  <authors>
    <author>Janette Kotianová</author>
    <author>kaia</author>
    <author>Janette Kotianova</author>
  </authors>
  <commentList>
    <comment ref="Q9" authorId="0" shapeId="0">
      <text>
        <r>
          <rPr>
            <b/>
            <sz val="9"/>
            <color indexed="81"/>
            <rFont val="Segoe UI"/>
            <family val="2"/>
            <charset val="238"/>
          </rPr>
          <t>vyberova smerodajna odchylka</t>
        </r>
      </text>
    </comment>
    <comment ref="Q10" authorId="0" shapeId="0">
      <text>
        <r>
          <rPr>
            <sz val="9"/>
            <color indexed="81"/>
            <rFont val="Segoe UI"/>
            <family val="2"/>
            <charset val="238"/>
          </rPr>
          <t>vyberový rozptyl</t>
        </r>
      </text>
    </comment>
    <comment ref="M22" authorId="1" shapeId="0">
      <text>
        <r>
          <rPr>
            <b/>
            <sz val="8"/>
            <color indexed="81"/>
            <rFont val="Tahoma"/>
            <family val="2"/>
            <charset val="238"/>
          </rPr>
          <t>pripustna chyba odchylky</t>
        </r>
      </text>
    </comment>
    <comment ref="R22" authorId="1" shapeId="0">
      <text>
        <r>
          <rPr>
            <b/>
            <sz val="8"/>
            <color indexed="81"/>
            <rFont val="Tahoma"/>
            <family val="2"/>
            <charset val="238"/>
          </rPr>
          <t>pripustna chyba odchylky pre strednu hodnotu vysky vsetkych studentov MTF</t>
        </r>
      </text>
    </comment>
    <comment ref="Z22" authorId="1" shapeId="0">
      <text>
        <r>
          <rPr>
            <b/>
            <sz val="8"/>
            <color indexed="81"/>
            <rFont val="Tahoma"/>
            <family val="2"/>
            <charset val="238"/>
          </rPr>
          <t>pripustna chyba odchylky</t>
        </r>
      </text>
    </comment>
    <comment ref="AE22" authorId="1" shapeId="0">
      <text>
        <r>
          <rPr>
            <b/>
            <sz val="8"/>
            <color indexed="81"/>
            <rFont val="Tahoma"/>
            <family val="2"/>
            <charset val="238"/>
          </rPr>
          <t>pripustna chyba odchylky pre strednu hodnotu vysky vsetkych studentov MTF</t>
        </r>
      </text>
    </comment>
    <comment ref="P24" authorId="2" shapeId="0">
      <text>
        <r>
          <rPr>
            <b/>
            <sz val="9"/>
            <color indexed="81"/>
            <rFont val="Tahoma"/>
            <family val="2"/>
            <charset val="238"/>
          </rPr>
          <t>1-alfa=0,95 je spolahlivost odhadu</t>
        </r>
      </text>
    </comment>
    <comment ref="AC24" authorId="2" shapeId="0">
      <text>
        <r>
          <rPr>
            <b/>
            <sz val="9"/>
            <color indexed="81"/>
            <rFont val="Tahoma"/>
            <family val="2"/>
            <charset val="238"/>
          </rPr>
          <t>1-alfa=0,95 je spolahlivost odhadu</t>
        </r>
      </text>
    </comment>
    <comment ref="M29" authorId="1" shapeId="0">
      <text>
        <r>
          <rPr>
            <b/>
            <sz val="8"/>
            <color indexed="81"/>
            <rFont val="Tahoma"/>
            <family val="2"/>
            <charset val="238"/>
          </rPr>
          <t>pripustna chyba odchylky</t>
        </r>
      </text>
    </comment>
    <comment ref="Z29" authorId="1" shapeId="0">
      <text>
        <r>
          <rPr>
            <b/>
            <sz val="8"/>
            <color indexed="81"/>
            <rFont val="Tahoma"/>
            <family val="2"/>
            <charset val="238"/>
          </rPr>
          <t>pripustna chyba odchylky</t>
        </r>
      </text>
    </comment>
  </commentList>
</comments>
</file>

<file path=xl/sharedStrings.xml><?xml version="1.0" encoding="utf-8"?>
<sst xmlns="http://schemas.openxmlformats.org/spreadsheetml/2006/main" count="508" uniqueCount="299">
  <si>
    <t>xi</t>
  </si>
  <si>
    <t>ni</t>
  </si>
  <si>
    <t>Ni</t>
  </si>
  <si>
    <t>fi</t>
  </si>
  <si>
    <t>Fi</t>
  </si>
  <si>
    <t>Mean</t>
  </si>
  <si>
    <t>Standard Error</t>
  </si>
  <si>
    <t>Median</t>
  </si>
  <si>
    <t>Mode</t>
  </si>
  <si>
    <t>Sample Variance</t>
  </si>
  <si>
    <t>Kurtosis</t>
  </si>
  <si>
    <t>Skewness</t>
  </si>
  <si>
    <t>Range</t>
  </si>
  <si>
    <t>Minimum</t>
  </si>
  <si>
    <t>Maximum</t>
  </si>
  <si>
    <t>Sum</t>
  </si>
  <si>
    <t>Count</t>
  </si>
  <si>
    <t>modus</t>
  </si>
  <si>
    <t>sucet</t>
  </si>
  <si>
    <t>dolna hr.</t>
  </si>
  <si>
    <t>horna hr.</t>
  </si>
  <si>
    <t>DEVSQ</t>
  </si>
  <si>
    <t>Opisna statistika</t>
  </si>
  <si>
    <t>Descriptive Statistics</t>
  </si>
  <si>
    <t>EXCEL</t>
  </si>
  <si>
    <t>Standard Deviation (Sample)</t>
  </si>
  <si>
    <t>Confidence Level(for Mean)</t>
  </si>
  <si>
    <t>stredna hodnota</t>
  </si>
  <si>
    <t>median</t>
  </si>
  <si>
    <t>rozpätie</t>
  </si>
  <si>
    <t>minimum</t>
  </si>
  <si>
    <t>maximum</t>
  </si>
  <si>
    <t xml:space="preserve">rozsah </t>
  </si>
  <si>
    <t>interval spol.pre str.h.</t>
  </si>
  <si>
    <t>kvartily</t>
  </si>
  <si>
    <t>percentily</t>
  </si>
  <si>
    <t>rozptyl suboru(populacie)</t>
  </si>
  <si>
    <t>smer.odch.suboru(popul)</t>
  </si>
  <si>
    <t>variačný koeficient</t>
  </si>
  <si>
    <t>Coefficient of Variation</t>
  </si>
  <si>
    <t>výb. štan.odch(korigovaná)</t>
  </si>
  <si>
    <t>výb. rozptyl(korigovaný)</t>
  </si>
  <si>
    <t>AVERAGE</t>
  </si>
  <si>
    <t>MEDIAN</t>
  </si>
  <si>
    <t>MODE.SNGL</t>
  </si>
  <si>
    <t>STDEV.S</t>
  </si>
  <si>
    <t>VAR.S</t>
  </si>
  <si>
    <t>KURT</t>
  </si>
  <si>
    <t>SKEW</t>
  </si>
  <si>
    <t>MIN</t>
  </si>
  <si>
    <t>MAX</t>
  </si>
  <si>
    <t>SUM</t>
  </si>
  <si>
    <t>CONFIDENCE.T</t>
  </si>
  <si>
    <t>QUARTILE.INC</t>
  </si>
  <si>
    <t>VAR.P</t>
  </si>
  <si>
    <t>STDEV.P</t>
  </si>
  <si>
    <t>AVEDEV</t>
  </si>
  <si>
    <t>Variance (Population)</t>
  </si>
  <si>
    <t>Average Deviation</t>
  </si>
  <si>
    <t>Quartile</t>
  </si>
  <si>
    <t>Percentile</t>
  </si>
  <si>
    <t>Zostrojte rad rozdelenia početnosti a nakreslite polygón.</t>
  </si>
  <si>
    <t>COUNT</t>
  </si>
  <si>
    <t>Standard Deviation(Population)</t>
  </si>
  <si>
    <t>STDEV.P/AVERAGE</t>
  </si>
  <si>
    <t>MAX-MIN</t>
  </si>
  <si>
    <t>priemerná absolutna odchýlka</t>
  </si>
  <si>
    <t>A</t>
  </si>
  <si>
    <t>B</t>
  </si>
  <si>
    <t>Príklad.</t>
  </si>
  <si>
    <t>Roztriedte uvedené údaje do intervalov. (dlžka vyrobeného výrobku v cm)</t>
  </si>
  <si>
    <t>PERCENTILE.EXC</t>
  </si>
  <si>
    <t>Počet výrobkov, vyrobených  jednotlivými pracovníkmi za smenu.</t>
  </si>
  <si>
    <t>Dĺžka vybraných výrobkov v cm.</t>
  </si>
  <si>
    <t>interkvartilové rozpätie (horný -dolný kvartil) IQR</t>
  </si>
  <si>
    <t xml:space="preserve">Druhy štatistického skúmania : </t>
  </si>
  <si>
    <r>
      <rPr>
        <b/>
        <sz val="11"/>
        <color theme="1"/>
        <rFont val="Arial Narrow"/>
        <family val="2"/>
        <charset val="238"/>
      </rPr>
      <t>Štatistická jednotka</t>
    </r>
    <r>
      <rPr>
        <sz val="11"/>
        <color theme="1"/>
        <rFont val="Arial Narrow"/>
        <family val="2"/>
        <charset val="238"/>
      </rPr>
      <t xml:space="preserve"> je základný prvok, na ktorom skúmame konkrétny prejav určitého hromadného javu.</t>
    </r>
  </si>
  <si>
    <r>
      <rPr>
        <b/>
        <sz val="11"/>
        <color theme="1"/>
        <rFont val="Arial Narrow"/>
        <family val="2"/>
        <charset val="238"/>
      </rPr>
      <t>Štatistický súbor</t>
    </r>
    <r>
      <rPr>
        <sz val="11"/>
        <color theme="1"/>
        <rFont val="Arial Narrow"/>
        <family val="2"/>
        <charset val="238"/>
      </rPr>
      <t xml:space="preserve"> je množina  všetkých štatistických jednotiek. </t>
    </r>
  </si>
  <si>
    <r>
      <rPr>
        <b/>
        <sz val="11"/>
        <color theme="1"/>
        <rFont val="Calibri"/>
        <family val="2"/>
        <charset val="238"/>
        <scheme val="minor"/>
      </rPr>
      <t>vyčerpávavúce</t>
    </r>
    <r>
      <rPr>
        <sz val="11"/>
        <color theme="1"/>
        <rFont val="Calibri"/>
        <family val="2"/>
        <charset val="238"/>
        <scheme val="minor"/>
      </rPr>
      <t xml:space="preserve"> skúmanie  - skúma sa celý základný súbor (každý štatistická jednotka)</t>
    </r>
  </si>
  <si>
    <r>
      <t xml:space="preserve">Etapy štatistického skúmania: štatistické </t>
    </r>
    <r>
      <rPr>
        <b/>
        <sz val="11"/>
        <color theme="1"/>
        <rFont val="Calibri"/>
        <family val="2"/>
        <charset val="238"/>
        <scheme val="minor"/>
      </rPr>
      <t>zisťovanie</t>
    </r>
    <r>
      <rPr>
        <sz val="11"/>
        <color theme="1"/>
        <rFont val="Calibri"/>
        <family val="2"/>
        <charset val="238"/>
        <scheme val="minor"/>
      </rPr>
      <t xml:space="preserve"> (meranie), štatistické </t>
    </r>
    <r>
      <rPr>
        <b/>
        <sz val="11"/>
        <color theme="1"/>
        <rFont val="Calibri"/>
        <family val="2"/>
        <charset val="238"/>
        <scheme val="minor"/>
      </rPr>
      <t>spracovanie</t>
    </r>
    <r>
      <rPr>
        <sz val="11"/>
        <color theme="1"/>
        <rFont val="Calibri"/>
        <family val="2"/>
        <charset val="238"/>
        <scheme val="minor"/>
      </rPr>
      <t xml:space="preserve"> (usporiadanie, triedenie, výpočet číselných charakteristík) a </t>
    </r>
    <r>
      <rPr>
        <b/>
        <sz val="11"/>
        <color theme="1"/>
        <rFont val="Calibri"/>
        <family val="2"/>
        <charset val="238"/>
        <scheme val="minor"/>
      </rPr>
      <t>štatistická analýza</t>
    </r>
    <r>
      <rPr>
        <sz val="11"/>
        <color theme="1"/>
        <rFont val="Calibri"/>
        <family val="2"/>
        <charset val="238"/>
        <scheme val="minor"/>
      </rPr>
      <t>.</t>
    </r>
  </si>
  <si>
    <t>M - stredná hodnota</t>
  </si>
  <si>
    <t>Q - ľubovolný parameter</t>
  </si>
  <si>
    <t xml:space="preserve"> namerané hodnoty, n je rozsah výberového súboru</t>
  </si>
  <si>
    <r>
      <rPr>
        <b/>
        <sz val="11"/>
        <color theme="1"/>
        <rFont val="Calibri"/>
        <family val="2"/>
        <charset val="238"/>
        <scheme val="minor"/>
      </rPr>
      <t xml:space="preserve">Základný </t>
    </r>
    <r>
      <rPr>
        <sz val="11"/>
        <color theme="1"/>
        <rFont val="Calibri"/>
        <family val="2"/>
        <charset val="238"/>
        <scheme val="minor"/>
      </rPr>
      <t>štatistický súbor (populácia) - ZS - súbor všetkých štatistických jedotiek</t>
    </r>
  </si>
  <si>
    <t>1-α</t>
  </si>
  <si>
    <t>kde</t>
  </si>
  <si>
    <t>α</t>
  </si>
  <si>
    <r>
      <t>P(q</t>
    </r>
    <r>
      <rPr>
        <vertAlign val="subscript"/>
        <sz val="11"/>
        <color theme="1"/>
        <rFont val="Calibri"/>
        <family val="2"/>
        <charset val="238"/>
        <scheme val="minor"/>
      </rPr>
      <t>1</t>
    </r>
    <r>
      <rPr>
        <sz val="11"/>
        <color theme="1"/>
        <rFont val="Calibri"/>
        <family val="2"/>
        <charset val="238"/>
        <scheme val="minor"/>
      </rPr>
      <t>&lt;Q&lt;q</t>
    </r>
    <r>
      <rPr>
        <vertAlign val="sub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 xml:space="preserve">)= </t>
    </r>
  </si>
  <si>
    <t xml:space="preserve">interval </t>
  </si>
  <si>
    <r>
      <t>(q</t>
    </r>
    <r>
      <rPr>
        <vertAlign val="subscript"/>
        <sz val="11"/>
        <color theme="1"/>
        <rFont val="Calibri"/>
        <family val="2"/>
        <charset val="238"/>
        <scheme val="minor"/>
      </rPr>
      <t>1</t>
    </r>
    <r>
      <rPr>
        <sz val="11"/>
        <color theme="1"/>
        <rFont val="Calibri"/>
        <family val="2"/>
        <charset val="238"/>
        <scheme val="minor"/>
      </rPr>
      <t>;q</t>
    </r>
    <r>
      <rPr>
        <vertAlign val="sub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)</t>
    </r>
  </si>
  <si>
    <r>
      <rPr>
        <b/>
        <sz val="11"/>
        <color theme="1"/>
        <rFont val="Calibri"/>
        <family val="2"/>
        <charset val="238"/>
        <scheme val="minor"/>
      </rPr>
      <t>Intervalový odhad</t>
    </r>
    <r>
      <rPr>
        <sz val="11"/>
        <color theme="1"/>
        <rFont val="Calibri"/>
        <family val="2"/>
        <charset val="238"/>
        <scheme val="minor"/>
      </rPr>
      <t xml:space="preserve"> parametra Q základného súboru s pravdepodobnosťou </t>
    </r>
  </si>
  <si>
    <t xml:space="preserve"> - sa nazýva spoľahlivosť intervalového  odhadu</t>
  </si>
  <si>
    <r>
      <t>H</t>
    </r>
    <r>
      <rPr>
        <vertAlign val="subscript"/>
        <sz val="11"/>
        <color theme="1"/>
        <rFont val="Calibri"/>
        <family val="2"/>
        <charset val="238"/>
        <scheme val="minor"/>
      </rPr>
      <t>0</t>
    </r>
    <r>
      <rPr>
        <sz val="11"/>
        <color theme="1"/>
        <rFont val="Calibri"/>
        <family val="2"/>
        <charset val="238"/>
        <scheme val="minor"/>
      </rPr>
      <t>:   Q=Q</t>
    </r>
    <r>
      <rPr>
        <vertAlign val="subscript"/>
        <sz val="11"/>
        <color theme="1"/>
        <rFont val="Calibri"/>
        <family val="2"/>
        <charset val="238"/>
        <scheme val="minor"/>
      </rPr>
      <t>0</t>
    </r>
  </si>
  <si>
    <r>
      <t>H</t>
    </r>
    <r>
      <rPr>
        <vertAlign val="subscript"/>
        <sz val="11"/>
        <color theme="1"/>
        <rFont val="Calibri"/>
        <family val="2"/>
        <charset val="238"/>
        <scheme val="minor"/>
      </rPr>
      <t>0</t>
    </r>
    <r>
      <rPr>
        <sz val="11"/>
        <color theme="1"/>
        <rFont val="Calibri"/>
        <family val="2"/>
        <charset val="238"/>
        <scheme val="minor"/>
      </rPr>
      <t>:   Q</t>
    </r>
    <r>
      <rPr>
        <sz val="11"/>
        <color theme="1"/>
        <rFont val="Calibri"/>
        <family val="2"/>
        <charset val="238"/>
      </rPr>
      <t>≠</t>
    </r>
    <r>
      <rPr>
        <sz val="11"/>
        <color theme="1"/>
        <rFont val="Calibri"/>
        <family val="2"/>
        <charset val="238"/>
        <scheme val="minor"/>
      </rPr>
      <t>Q</t>
    </r>
    <r>
      <rPr>
        <vertAlign val="subscript"/>
        <sz val="11"/>
        <color theme="1"/>
        <rFont val="Calibri"/>
        <family val="2"/>
        <charset val="238"/>
        <scheme val="minor"/>
      </rPr>
      <t>0</t>
    </r>
  </si>
  <si>
    <r>
      <rPr>
        <b/>
        <sz val="11"/>
        <color theme="1"/>
        <rFont val="Calibri"/>
        <family val="2"/>
        <charset val="238"/>
        <scheme val="minor"/>
      </rPr>
      <t>Testovanie</t>
    </r>
    <r>
      <rPr>
        <sz val="11"/>
        <color theme="1"/>
        <rFont val="Calibri"/>
        <family val="2"/>
        <charset val="238"/>
        <scheme val="minor"/>
      </rPr>
      <t xml:space="preserve"> štatistických hypotéz.</t>
    </r>
  </si>
  <si>
    <t xml:space="preserve"> - pomocou intervalu spoľahlivosti</t>
  </si>
  <si>
    <t xml:space="preserve"> - pomocou kritického oboru</t>
  </si>
  <si>
    <r>
      <rPr>
        <b/>
        <sz val="11"/>
        <color theme="1"/>
        <rFont val="Calibri"/>
        <family val="2"/>
        <charset val="238"/>
        <scheme val="minor"/>
      </rPr>
      <t>výberové</t>
    </r>
    <r>
      <rPr>
        <sz val="11"/>
        <color theme="1"/>
        <rFont val="Calibri"/>
        <family val="2"/>
        <charset val="238"/>
        <scheme val="minor"/>
      </rPr>
      <t xml:space="preserve"> skúmanie - skúma sa iba výberový súbor (vybrané štatistické jednotky)</t>
    </r>
  </si>
  <si>
    <r>
      <t>σ</t>
    </r>
    <r>
      <rPr>
        <vertAlign val="superscript"/>
        <sz val="11"/>
        <color theme="1"/>
        <rFont val="Calibri"/>
        <family val="2"/>
        <charset val="238"/>
      </rPr>
      <t>2</t>
    </r>
    <r>
      <rPr>
        <sz val="11"/>
        <color theme="1"/>
        <rFont val="Calibri"/>
        <family val="2"/>
        <charset val="238"/>
      </rPr>
      <t>- smerodajná odchýlka</t>
    </r>
  </si>
  <si>
    <r>
      <t>x</t>
    </r>
    <r>
      <rPr>
        <vertAlign val="subscript"/>
        <sz val="11"/>
        <color theme="1"/>
        <rFont val="Calibri"/>
        <family val="2"/>
        <charset val="238"/>
        <scheme val="minor"/>
      </rPr>
      <t>1</t>
    </r>
    <r>
      <rPr>
        <sz val="11"/>
        <color theme="1"/>
        <rFont val="Calibri"/>
        <family val="2"/>
        <charset val="238"/>
        <scheme val="minor"/>
      </rPr>
      <t>,x</t>
    </r>
    <r>
      <rPr>
        <vertAlign val="sub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,...,x</t>
    </r>
    <r>
      <rPr>
        <vertAlign val="subscript"/>
        <sz val="11"/>
        <color theme="1"/>
        <rFont val="Calibri"/>
        <family val="2"/>
        <charset val="238"/>
        <scheme val="minor"/>
      </rPr>
      <t>n</t>
    </r>
  </si>
  <si>
    <t xml:space="preserve">     - aritmetický priemer (stredná hodnota)</t>
  </si>
  <si>
    <r>
      <t>s</t>
    </r>
    <r>
      <rPr>
        <vertAlign val="superscript"/>
        <sz val="11"/>
        <color theme="1"/>
        <rFont val="Calibri"/>
        <family val="2"/>
        <charset val="238"/>
        <scheme val="minor"/>
      </rPr>
      <t xml:space="preserve">2 </t>
    </r>
    <r>
      <rPr>
        <sz val="11"/>
        <color theme="1"/>
        <rFont val="Calibri"/>
        <family val="2"/>
        <charset val="238"/>
        <scheme val="minor"/>
      </rPr>
      <t>- rozptyl výberového súboru</t>
    </r>
  </si>
  <si>
    <t xml:space="preserve"> - sa nazýva riziko intervalového  odhadu</t>
  </si>
  <si>
    <t xml:space="preserve"> - sa nazýva interval spoľahlivosti (konfidenčný interval)</t>
  </si>
  <si>
    <r>
      <t>Nulová hypotéza (rovnosť parametra ZS s konštantou Q</t>
    </r>
    <r>
      <rPr>
        <vertAlign val="subscript"/>
        <sz val="11"/>
        <color theme="1"/>
        <rFont val="Calibri"/>
        <family val="2"/>
        <charset val="238"/>
        <scheme val="minor"/>
      </rPr>
      <t>0</t>
    </r>
    <r>
      <rPr>
        <sz val="11"/>
        <color theme="1"/>
        <rFont val="Calibri"/>
        <family val="2"/>
        <charset val="238"/>
        <scheme val="minor"/>
      </rPr>
      <t>)</t>
    </r>
  </si>
  <si>
    <r>
      <t>Alternatívna hypotéza  - protiklad nulovej hypotézy (nerovnosť parametra ZS s konštantou Q</t>
    </r>
    <r>
      <rPr>
        <vertAlign val="subscript"/>
        <sz val="11"/>
        <color theme="1"/>
        <rFont val="Calibri"/>
        <family val="2"/>
        <charset val="238"/>
        <scheme val="minor"/>
      </rPr>
      <t>0</t>
    </r>
    <r>
      <rPr>
        <sz val="11"/>
        <color theme="1"/>
        <rFont val="Calibri"/>
        <family val="2"/>
        <charset val="238"/>
        <scheme val="minor"/>
      </rPr>
      <t>)</t>
    </r>
  </si>
  <si>
    <r>
      <t xml:space="preserve">α sa nazýva </t>
    </r>
    <r>
      <rPr>
        <b/>
        <sz val="11"/>
        <color theme="1"/>
        <rFont val="Calibri"/>
        <family val="2"/>
        <charset val="238"/>
        <scheme val="minor"/>
      </rPr>
      <t>hladina významnosti</t>
    </r>
    <r>
      <rPr>
        <sz val="11"/>
        <color theme="1"/>
        <rFont val="Calibri"/>
        <family val="2"/>
        <charset val="238"/>
        <scheme val="minor"/>
      </rPr>
      <t>, t.j. pravdepodobnosť, že zamietame nulovú hypotézu, ak je pravdivá.</t>
    </r>
  </si>
  <si>
    <t>Znázornite histogram (pomocou Analytických nástrojov).</t>
  </si>
  <si>
    <r>
      <rPr>
        <b/>
        <sz val="11"/>
        <color theme="1"/>
        <rFont val="Arial Narrow"/>
        <family val="2"/>
        <charset val="238"/>
      </rPr>
      <t>Štatistický znak</t>
    </r>
    <r>
      <rPr>
        <sz val="11"/>
        <color theme="1"/>
        <rFont val="Arial Narrow"/>
        <family val="2"/>
        <charset val="238"/>
      </rPr>
      <t xml:space="preserve"> je vonkajší, postihnuteľný, merateľný prejav vlastností štatistickej jednotky (kvantitativny alebo kvalitativny).</t>
    </r>
  </si>
  <si>
    <t>Column1</t>
  </si>
  <si>
    <r>
      <rPr>
        <b/>
        <sz val="11"/>
        <color theme="1"/>
        <rFont val="Calibri"/>
        <family val="2"/>
        <charset val="238"/>
        <scheme val="minor"/>
      </rPr>
      <t xml:space="preserve">Výberový </t>
    </r>
    <r>
      <rPr>
        <sz val="11"/>
        <color theme="1"/>
        <rFont val="Calibri"/>
        <family val="2"/>
        <charset val="238"/>
        <scheme val="minor"/>
      </rPr>
      <t>štatistický súbor (vzorka) - VS - množina vybraných štatistických jednotiek</t>
    </r>
  </si>
  <si>
    <t xml:space="preserve"> - pomocou p hodnoty (p-value): ak p&gt;α nezamieta sa nulová hypotéza("považuje sa za pravdivú").</t>
  </si>
  <si>
    <r>
      <rPr>
        <b/>
        <sz val="11"/>
        <color theme="1"/>
        <rFont val="Calibri"/>
        <family val="2"/>
        <charset val="238"/>
        <scheme val="minor"/>
      </rPr>
      <t xml:space="preserve">Štatistické hypotézy </t>
    </r>
    <r>
      <rPr>
        <sz val="11"/>
        <color theme="1"/>
        <rFont val="Calibri"/>
        <family val="2"/>
        <charset val="238"/>
        <scheme val="minor"/>
      </rPr>
      <t>( výroky, tvrdenia, predpoklady o pravdepodobnostnom rozdeleni sledovaneho znaku,  o parameteroch ZS na zaklade vysledkov vyberoveho zistovania)</t>
    </r>
  </si>
  <si>
    <r>
      <rPr>
        <b/>
        <sz val="11"/>
        <color theme="1"/>
        <rFont val="Calibri"/>
        <family val="2"/>
        <charset val="238"/>
        <scheme val="minor"/>
      </rPr>
      <t xml:space="preserve">Bodový odhad </t>
    </r>
    <r>
      <rPr>
        <sz val="11"/>
        <color theme="1"/>
        <rFont val="Calibri"/>
        <family val="2"/>
        <charset val="238"/>
        <scheme val="minor"/>
      </rPr>
      <t>(estimator) parametra základného súboru - odhadneme jedným číslom (bodom) vypočítaným z VS  - vyberove charakteristiky.</t>
    </r>
  </si>
  <si>
    <t xml:space="preserve"> =FREQUENCY(udajove_pole;binarne_pole)</t>
  </si>
  <si>
    <t>Confidence Level(95,0%)</t>
  </si>
  <si>
    <t>(xi-xpriem)^2*ni</t>
  </si>
  <si>
    <t>X</t>
  </si>
  <si>
    <t>charakteristiky VS</t>
  </si>
  <si>
    <t>bodove odhady ZS</t>
  </si>
  <si>
    <t>n</t>
  </si>
  <si>
    <t>est M</t>
  </si>
  <si>
    <t>xmax</t>
  </si>
  <si>
    <r>
      <t xml:space="preserve">est </t>
    </r>
    <r>
      <rPr>
        <sz val="11"/>
        <color theme="1"/>
        <rFont val="Calibri"/>
        <family val="2"/>
        <charset val="238"/>
      </rPr>
      <t>σ^2</t>
    </r>
  </si>
  <si>
    <t>xmin</t>
  </si>
  <si>
    <r>
      <t xml:space="preserve">est </t>
    </r>
    <r>
      <rPr>
        <sz val="11"/>
        <color theme="1"/>
        <rFont val="Calibri"/>
        <family val="2"/>
        <charset val="238"/>
      </rPr>
      <t>σ</t>
    </r>
  </si>
  <si>
    <t>R</t>
  </si>
  <si>
    <t>xpriem</t>
  </si>
  <si>
    <t>k. spicatosti</t>
  </si>
  <si>
    <t>k. sikmosti</t>
  </si>
  <si>
    <t>dolny kvartil</t>
  </si>
  <si>
    <t>horny kvartil</t>
  </si>
  <si>
    <t>Priklad.</t>
  </si>
  <si>
    <r>
      <t>(čím menšia je p hodnota, tým viac sme presvedčení, že H</t>
    </r>
    <r>
      <rPr>
        <vertAlign val="subscript"/>
        <sz val="11"/>
        <color theme="1"/>
        <rFont val="Calibri"/>
        <family val="2"/>
        <charset val="238"/>
        <scheme val="minor"/>
      </rPr>
      <t xml:space="preserve">0 </t>
    </r>
    <r>
      <rPr>
        <sz val="11"/>
        <color theme="1"/>
        <rFont val="Calibri"/>
        <family val="2"/>
        <charset val="238"/>
        <scheme val="minor"/>
      </rPr>
      <t>nie je správna a mala by byť prijatá alternatívna hypotéza H</t>
    </r>
    <r>
      <rPr>
        <vertAlign val="subscript"/>
        <sz val="11"/>
        <color theme="1"/>
        <rFont val="Calibri"/>
        <family val="2"/>
        <charset val="238"/>
        <scheme val="minor"/>
      </rPr>
      <t>1</t>
    </r>
    <r>
      <rPr>
        <sz val="11"/>
        <color theme="1"/>
        <rFont val="Calibri"/>
        <family val="2"/>
        <charset val="238"/>
        <scheme val="minor"/>
      </rPr>
      <t>)</t>
    </r>
  </si>
  <si>
    <t>delta=</t>
  </si>
  <si>
    <t>intervalove odhady ZS pre strednu hodnotu</t>
  </si>
  <si>
    <r>
      <t xml:space="preserve">95% IS pre </t>
    </r>
    <r>
      <rPr>
        <sz val="11"/>
        <color theme="1"/>
        <rFont val="Calibri"/>
        <family val="2"/>
        <charset val="238"/>
      </rPr>
      <t>dlzku vsetkych hovorov</t>
    </r>
    <r>
      <rPr>
        <sz val="15.95"/>
        <color theme="1"/>
        <rFont val="Calibri"/>
        <family val="2"/>
        <charset val="238"/>
      </rPr>
      <t xml:space="preserve">  </t>
    </r>
  </si>
  <si>
    <r>
      <t>95% IS pre M</t>
    </r>
    <r>
      <rPr>
        <sz val="11"/>
        <color theme="1"/>
        <rFont val="Calibri"/>
        <family val="2"/>
        <charset val="238"/>
      </rPr>
      <t>=</t>
    </r>
    <r>
      <rPr>
        <sz val="15.95"/>
        <color theme="1"/>
        <rFont val="Calibri"/>
        <family val="2"/>
        <charset val="238"/>
      </rPr>
      <t xml:space="preserve"> </t>
    </r>
  </si>
  <si>
    <r>
      <t xml:space="preserve">90% IS pre </t>
    </r>
    <r>
      <rPr>
        <sz val="11"/>
        <color theme="1"/>
        <rFont val="Calibri"/>
        <family val="2"/>
        <charset val="238"/>
      </rPr>
      <t>dlzku vsetkych hovorov</t>
    </r>
    <r>
      <rPr>
        <sz val="15.95"/>
        <color theme="1"/>
        <rFont val="Calibri"/>
        <family val="2"/>
        <charset val="238"/>
      </rPr>
      <t xml:space="preserve">  </t>
    </r>
  </si>
  <si>
    <t>cim je spolahlivost odhadu vyssia, tym je IS sirsi + cim je rozsah VS vacsi, tym je IS uzsi</t>
  </si>
  <si>
    <t>opisna statistika cez analyticke nastroje</t>
  </si>
  <si>
    <r>
      <t>90% IS pre M</t>
    </r>
    <r>
      <rPr>
        <sz val="11"/>
        <color theme="1"/>
        <rFont val="Calibri"/>
        <family val="2"/>
        <charset val="238"/>
      </rPr>
      <t>=</t>
    </r>
    <r>
      <rPr>
        <sz val="15.95"/>
        <color theme="1"/>
        <rFont val="Calibri"/>
        <family val="2"/>
        <charset val="238"/>
      </rPr>
      <t xml:space="preserve"> </t>
    </r>
  </si>
  <si>
    <t>suma štvorcov odchýlok od priemeru</t>
  </si>
  <si>
    <t>Priklad. Porovnajte (pomocou opisných číselných charakteristík) nasledujúce výberové súbory A a B (rocny plat vo firme A a B)</t>
  </si>
  <si>
    <r>
      <t>a)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2"/>
        <color theme="1"/>
        <rFont val="Times New Roman"/>
        <family val="1"/>
        <charset val="238"/>
      </rPr>
      <t>bodový odhad rýchlosti automobilov,</t>
    </r>
  </si>
  <si>
    <r>
      <t>b)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2"/>
        <color theme="1"/>
        <rFont val="Times New Roman"/>
        <family val="1"/>
        <charset val="238"/>
      </rPr>
      <t>90% interval spoľahlivosti rýchlosti automobilov,</t>
    </r>
  </si>
  <si>
    <r>
      <t>c)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2"/>
        <color theme="1"/>
        <rFont val="Times New Roman"/>
        <family val="1"/>
        <charset val="238"/>
      </rPr>
      <t>95% interval spoľahlivosti pre rozptyl rýchlosti automobilov,</t>
    </r>
  </si>
  <si>
    <r>
      <t>d)</t>
    </r>
    <r>
      <rPr>
        <sz val="7"/>
        <color theme="1"/>
        <rFont val="Times New Roman"/>
        <family val="1"/>
        <charset val="238"/>
      </rPr>
      <t xml:space="preserve">     </t>
    </r>
    <r>
      <rPr>
        <sz val="12"/>
        <color theme="1"/>
        <rFont val="Times New Roman"/>
        <family val="1"/>
        <charset val="238"/>
      </rPr>
      <t>99% interval spoľahlivosti pre smerodajnú odchýlku rýchlosti automobilov.</t>
    </r>
  </si>
  <si>
    <t>Zostrojte box plot.</t>
  </si>
  <si>
    <t>Min</t>
  </si>
  <si>
    <t>Q1</t>
  </si>
  <si>
    <t>Med</t>
  </si>
  <si>
    <t>Q3</t>
  </si>
  <si>
    <t>Max</t>
  </si>
  <si>
    <t>nahodnym vyberom bol realizovany vyber 50 studentov</t>
  </si>
  <si>
    <t>vystup deskriptivnej statistiky:</t>
  </si>
  <si>
    <t>(vybrane) parametre ZS:</t>
  </si>
  <si>
    <t>(vybrane) charakteristiky VS:</t>
  </si>
  <si>
    <t>stredna hodnota ZS M =</t>
  </si>
  <si>
    <t>aritmeticky priemer x priem =</t>
  </si>
  <si>
    <r>
      <t xml:space="preserve">rozptyl ZS </t>
    </r>
    <r>
      <rPr>
        <sz val="11"/>
        <color theme="1"/>
        <rFont val="Calibri"/>
        <family val="2"/>
        <charset val="238"/>
      </rPr>
      <t>σ^2 =</t>
    </r>
  </si>
  <si>
    <r>
      <t>rozptyl VS s</t>
    </r>
    <r>
      <rPr>
        <vertAlign val="subscript"/>
        <sz val="11"/>
        <color theme="1"/>
        <rFont val="Calibri"/>
        <family val="2"/>
        <charset val="238"/>
        <scheme val="minor"/>
      </rPr>
      <t>n</t>
    </r>
    <r>
      <rPr>
        <sz val="11"/>
        <color theme="1"/>
        <rFont val="Calibri"/>
        <family val="2"/>
        <charset val="238"/>
        <scheme val="minor"/>
      </rPr>
      <t>^2 =</t>
    </r>
  </si>
  <si>
    <r>
      <t xml:space="preserve">smerodajna odchylka ZS </t>
    </r>
    <r>
      <rPr>
        <sz val="11"/>
        <color theme="1"/>
        <rFont val="Calibri"/>
        <family val="2"/>
        <charset val="238"/>
      </rPr>
      <t>σ =</t>
    </r>
  </si>
  <si>
    <r>
      <t>smerodajna odchylka VS s</t>
    </r>
    <r>
      <rPr>
        <vertAlign val="subscript"/>
        <sz val="11"/>
        <color theme="1"/>
        <rFont val="Calibri"/>
        <family val="2"/>
        <charset val="238"/>
        <scheme val="minor"/>
      </rPr>
      <t>n</t>
    </r>
    <r>
      <rPr>
        <sz val="11"/>
        <color theme="1"/>
        <rFont val="Calibri"/>
        <family val="2"/>
        <charset val="238"/>
        <scheme val="minor"/>
      </rPr>
      <t>^2 =</t>
    </r>
  </si>
  <si>
    <t>rozsah VS =</t>
  </si>
  <si>
    <t>variacne rozpätie R =</t>
  </si>
  <si>
    <t>bodove odhady vybranych parametrov ZS:</t>
  </si>
  <si>
    <t>est M  = vyberovy priemer =</t>
  </si>
  <si>
    <r>
      <t>est σ^2 = vyberovy rozptyl s</t>
    </r>
    <r>
      <rPr>
        <vertAlign val="subscript"/>
        <sz val="11"/>
        <color theme="1"/>
        <rFont val="Calibri"/>
        <family val="2"/>
        <charset val="238"/>
        <scheme val="minor"/>
      </rPr>
      <t>n-1</t>
    </r>
    <r>
      <rPr>
        <sz val="11"/>
        <color theme="1"/>
        <rFont val="Calibri"/>
        <family val="2"/>
        <charset val="238"/>
        <scheme val="minor"/>
      </rPr>
      <t>^2=</t>
    </r>
  </si>
  <si>
    <r>
      <t xml:space="preserve">est </t>
    </r>
    <r>
      <rPr>
        <sz val="11"/>
        <color theme="1"/>
        <rFont val="Calibri"/>
        <family val="2"/>
        <charset val="238"/>
      </rPr>
      <t>σ = vyberova smerodajna odchylka s</t>
    </r>
    <r>
      <rPr>
        <vertAlign val="subscript"/>
        <sz val="11"/>
        <color theme="1"/>
        <rFont val="Calibri"/>
        <family val="2"/>
        <charset val="238"/>
      </rPr>
      <t>n-1</t>
    </r>
    <r>
      <rPr>
        <sz val="11"/>
        <color theme="1"/>
        <rFont val="Calibri"/>
        <family val="2"/>
        <charset val="238"/>
      </rPr>
      <t xml:space="preserve"> =</t>
    </r>
  </si>
  <si>
    <r>
      <t xml:space="preserve">95% IS pre </t>
    </r>
    <r>
      <rPr>
        <sz val="11"/>
        <color theme="1"/>
        <rFont val="Calibri"/>
        <family val="2"/>
        <charset val="238"/>
      </rPr>
      <t>priemernu vysku vsetkych 2550 studentov MTF</t>
    </r>
    <r>
      <rPr>
        <sz val="15.95"/>
        <color theme="1"/>
        <rFont val="Calibri"/>
        <family val="2"/>
        <charset val="238"/>
      </rPr>
      <t xml:space="preserve"> </t>
    </r>
  </si>
  <si>
    <t xml:space="preserve"> s 95% pravdepodobnostou vyska vsetkych studentov bude z tohoto intervalu </t>
  </si>
  <si>
    <t>P(</t>
  </si>
  <si>
    <t>&lt;=M&lt;=</t>
  </si>
  <si>
    <t>)= 0,95</t>
  </si>
  <si>
    <t>sirka 95% IS je</t>
  </si>
  <si>
    <r>
      <t xml:space="preserve">99% IS pre </t>
    </r>
    <r>
      <rPr>
        <sz val="11"/>
        <color theme="1"/>
        <rFont val="Calibri"/>
        <family val="2"/>
        <charset val="238"/>
      </rPr>
      <t>priemernu vysku vsetkych 2550 studentov MTF</t>
    </r>
    <r>
      <rPr>
        <sz val="15.95"/>
        <color theme="1"/>
        <rFont val="Calibri"/>
        <family val="2"/>
        <charset val="238"/>
      </rPr>
      <t xml:space="preserve"> </t>
    </r>
  </si>
  <si>
    <t>Confidence Level(99,0%)</t>
  </si>
  <si>
    <r>
      <t>99% IS pre M</t>
    </r>
    <r>
      <rPr>
        <sz val="11"/>
        <color theme="1"/>
        <rFont val="Calibri"/>
        <family val="2"/>
        <charset val="238"/>
      </rPr>
      <t>=</t>
    </r>
    <r>
      <rPr>
        <sz val="15.95"/>
        <color theme="1"/>
        <rFont val="Calibri"/>
        <family val="2"/>
        <charset val="238"/>
      </rPr>
      <t xml:space="preserve"> </t>
    </r>
  </si>
  <si>
    <t xml:space="preserve"> s 99% pravdepodobnostou vyska vsetkych studentov bude z tohoto intervalu </t>
  </si>
  <si>
    <r>
      <t>cim je spolahlivost odhadu 1-</t>
    </r>
    <r>
      <rPr>
        <b/>
        <sz val="11"/>
        <color theme="3"/>
        <rFont val="Symbol"/>
        <family val="1"/>
        <charset val="2"/>
      </rPr>
      <t>a</t>
    </r>
    <r>
      <rPr>
        <b/>
        <sz val="11"/>
        <color theme="3"/>
        <rFont val="Calibri"/>
        <family val="2"/>
        <charset val="238"/>
      </rPr>
      <t xml:space="preserve">  </t>
    </r>
    <r>
      <rPr>
        <b/>
        <sz val="11"/>
        <color theme="3"/>
        <rFont val="Calibri"/>
        <family val="2"/>
        <charset val="238"/>
        <scheme val="minor"/>
      </rPr>
      <t xml:space="preserve">vyssia, tym je IS sirsi </t>
    </r>
  </si>
  <si>
    <t>statisticka jednotka:</t>
  </si>
  <si>
    <t>statisticka znak:</t>
  </si>
  <si>
    <t>ZS:</t>
  </si>
  <si>
    <t>VS:</t>
  </si>
  <si>
    <t>rozsah ZS:</t>
  </si>
  <si>
    <t>rozsah VS:</t>
  </si>
  <si>
    <t>nahodnym vyberom bol realizovany vyber 500 studentov</t>
  </si>
  <si>
    <r>
      <t>cim je rozsah VS</t>
    </r>
    <r>
      <rPr>
        <b/>
        <sz val="11"/>
        <color theme="3"/>
        <rFont val="Calibri"/>
        <family val="2"/>
        <charset val="238"/>
      </rPr>
      <t xml:space="preserve">  </t>
    </r>
    <r>
      <rPr>
        <b/>
        <sz val="11"/>
        <color theme="3"/>
        <rFont val="Calibri"/>
        <family val="2"/>
        <charset val="238"/>
        <scheme val="minor"/>
      </rPr>
      <t xml:space="preserve">väcsi, tym je IS uzsi </t>
    </r>
  </si>
  <si>
    <t>intervalove odhady vybranych parametrov ZS:</t>
  </si>
  <si>
    <t>rozsah ZS =</t>
  </si>
  <si>
    <t>štatisticka jednotka:</t>
  </si>
  <si>
    <t>štatistický znak:</t>
  </si>
  <si>
    <r>
      <t>1.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2"/>
        <color theme="1"/>
        <rFont val="Times New Roman"/>
        <family val="1"/>
        <charset val="238"/>
      </rPr>
      <t xml:space="preserve">Na určitom cestnom úseku s povolenou rýchlosťou 90 km/h sme kontrolovali rýchlosť vozidiel. Získali sme nasledujúce údaje (v km/h): 121, 100, 112, 89, 92, 90, 95, 100, 102, 102, 98, 95, 92, 85, 90.  </t>
    </r>
  </si>
  <si>
    <t>Predpokladáme, že rozdelenie rýchlostí jednotlivých vozidiel možno považovať za normálne. Určte na danom cestnom úseku</t>
  </si>
  <si>
    <t>ZS obsahuje 2550 studentov MTF, na ktorych bola skumana ich vyska X</t>
  </si>
  <si>
    <t>(nech X na rozdelenie N(175;13^2))</t>
  </si>
  <si>
    <t>štandardná chyba priemeru</t>
  </si>
  <si>
    <t xml:space="preserve"> s 95% spolahlivostou dlzka vsetkych hovorov bude z tohoto intervalu </t>
  </si>
  <si>
    <t xml:space="preserve"> s 90% spolahlivostou dlzka vsetkych hovorov bude z tohoto intervalu </t>
  </si>
  <si>
    <t>sirka 99% IS je</t>
  </si>
  <si>
    <t xml:space="preserve"> s 95% spolahlivostou vyska vsetkych studentov bude z tohoto intervalu </t>
  </si>
  <si>
    <t xml:space="preserve"> s 99% spolahlivostou vyska vsetkych studentov bude z tohoto intervalu </t>
  </si>
  <si>
    <t xml:space="preserve">koeficient špicatosti </t>
  </si>
  <si>
    <t>koeficient šikmosti</t>
  </si>
  <si>
    <t>Dievcata su v priemere vyssie ako chlapci.</t>
  </si>
  <si>
    <t>C</t>
  </si>
  <si>
    <t>Polovica dievcat je vyssich ako 165 cm.</t>
  </si>
  <si>
    <t>Vyska dievcat ma mensi rozptyl ako vyska chlapcov.</t>
  </si>
  <si>
    <t>D</t>
  </si>
  <si>
    <t>Najnizsia osoba bola dievca.</t>
  </si>
  <si>
    <t>E</t>
  </si>
  <si>
    <t>Najvyssi chlapec je o 5 cm vyssi ako najvyssie dievca.</t>
  </si>
  <si>
    <t>F</t>
  </si>
  <si>
    <t>Oba subory su zosikmene vlavo.</t>
  </si>
  <si>
    <t>G</t>
  </si>
  <si>
    <t>Minimalne polovica chlapcov je vyssich ako 172 cm.</t>
  </si>
  <si>
    <t>H</t>
  </si>
  <si>
    <t>Najmenej stvrtina chlapcov ma vysku 180 cm a viac.</t>
  </si>
  <si>
    <t>I</t>
  </si>
  <si>
    <t>1/2 chlapcov je rovnako vysokych alebo vyssich ako 1/4 dievcat.</t>
  </si>
  <si>
    <t>J</t>
  </si>
  <si>
    <t>1/4 dievcat je vyssich ako median chlapcov.</t>
  </si>
  <si>
    <t>K</t>
  </si>
  <si>
    <t>Po vyluceni 1/4  najnizsich a 1/4 najvyssich chlapcov zostanu vo vzorke chlapci s vyskou 158 cm az 180 cm.</t>
  </si>
  <si>
    <t>L</t>
  </si>
  <si>
    <t>Najmenej 75% chlapcov ma vysku 172 cm a menej.</t>
  </si>
  <si>
    <t>M</t>
  </si>
  <si>
    <t>Aspon polovica dievcat ma vysku 165 cm a menej.</t>
  </si>
  <si>
    <t>N</t>
  </si>
  <si>
    <t>V subore sa nachadza jeden chlapec s vyskou 141 cm.</t>
  </si>
  <si>
    <t>Ktore z nasledujucich tvrdeni vyplyva zo zobrazenych box plotov?</t>
  </si>
  <si>
    <t>produkt</t>
  </si>
  <si>
    <t xml:space="preserve">cena </t>
  </si>
  <si>
    <t>predaných</t>
  </si>
  <si>
    <t>lyze</t>
  </si>
  <si>
    <t>prilba</t>
  </si>
  <si>
    <t>rukavice</t>
  </si>
  <si>
    <t>snowboard</t>
  </si>
  <si>
    <t>chranice kolien</t>
  </si>
  <si>
    <t>korcule</t>
  </si>
  <si>
    <t>hokejka</t>
  </si>
  <si>
    <t>okuliare</t>
  </si>
  <si>
    <r>
      <t>Parametre základného súboru</t>
    </r>
    <r>
      <rPr>
        <sz val="11"/>
        <color theme="1"/>
        <rFont val="Calibri"/>
        <family val="2"/>
        <charset val="238"/>
        <scheme val="minor"/>
      </rPr>
      <t xml:space="preserve"> (označujú sa veľkými písmenami abecedy):</t>
    </r>
  </si>
  <si>
    <r>
      <t>Charakteristiky výberového súboru</t>
    </r>
    <r>
      <rPr>
        <sz val="11"/>
        <color theme="1"/>
        <rFont val="Calibri"/>
        <family val="2"/>
        <charset val="238"/>
        <scheme val="minor"/>
      </rPr>
      <t xml:space="preserve"> (označujú sa malými písmenami abecedy):</t>
    </r>
  </si>
  <si>
    <t>Označenia riadkov</t>
  </si>
  <si>
    <t>Celkový súčet</t>
  </si>
  <si>
    <t>Súčet z predaných</t>
  </si>
  <si>
    <t>pocet vyrobkov</t>
  </si>
  <si>
    <t>pracovnik</t>
  </si>
  <si>
    <t>vsetci pracovnici</t>
  </si>
  <si>
    <t>vybrani pracovnici</t>
  </si>
  <si>
    <t>nevieme</t>
  </si>
  <si>
    <t>Bin</t>
  </si>
  <si>
    <t>More</t>
  </si>
  <si>
    <t>Frequency</t>
  </si>
  <si>
    <t>Cumulative %</t>
  </si>
  <si>
    <t>(90</t>
  </si>
  <si>
    <t>(100</t>
  </si>
  <si>
    <t>(110</t>
  </si>
  <si>
    <t>(120</t>
  </si>
  <si>
    <t>(130</t>
  </si>
  <si>
    <t>(140</t>
  </si>
  <si>
    <t>(150</t>
  </si>
  <si>
    <t>&gt;</t>
  </si>
  <si>
    <t>dlzka</t>
  </si>
  <si>
    <t>vyrobok</t>
  </si>
  <si>
    <t>vsetky vyrobky</t>
  </si>
  <si>
    <t>vybrane vyrobky</t>
  </si>
  <si>
    <t>Standard Deviation</t>
  </si>
  <si>
    <t>sn-1/(n^0,5)</t>
  </si>
  <si>
    <t>Firma realizovala prieskum dlzky hovorov (v minutach) jej zamestnancov.</t>
  </si>
  <si>
    <t>dlzka hovorov</t>
  </si>
  <si>
    <t>zamestnanec</t>
  </si>
  <si>
    <t>vsetci zamestnanci</t>
  </si>
  <si>
    <t>vybrani zamestnanci</t>
  </si>
  <si>
    <t>sn-1^2</t>
  </si>
  <si>
    <t>sn^2</t>
  </si>
  <si>
    <t>sn-1</t>
  </si>
  <si>
    <t>sn</t>
  </si>
  <si>
    <t>Confidence Level(90,0%)</t>
  </si>
  <si>
    <t>Sample Variance sn-1^2</t>
  </si>
  <si>
    <t>Standard Deviation sn-1</t>
  </si>
  <si>
    <t>nema</t>
  </si>
  <si>
    <t>t kv, 49(0,975)=</t>
  </si>
  <si>
    <t>estM= xpriem=</t>
  </si>
  <si>
    <t>90% IS pre M=</t>
  </si>
  <si>
    <t>chi ^2,kv 14(0,025)=</t>
  </si>
  <si>
    <t>chi ^2,kv 14(0,975)=</t>
  </si>
  <si>
    <t>95% IS pre sigma^2=</t>
  </si>
  <si>
    <t>99% IS pre sigma^2=</t>
  </si>
  <si>
    <t>99% IS pre sigma=</t>
  </si>
  <si>
    <t>chi ^2,kv 14(0,005)=</t>
  </si>
  <si>
    <t>chi ^2,kv 14(0,995)=</t>
  </si>
  <si>
    <t>N(10;3^2)</t>
  </si>
  <si>
    <t>R(5;15)</t>
  </si>
  <si>
    <t>firma A</t>
  </si>
  <si>
    <t>firma B</t>
  </si>
  <si>
    <t>kontingencna tabulka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</si>
</sst>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8" formatCode="#,##0.00\ &quot;€&quot;;[Red]\-#,##0.00\ &quot;€&quot;"/>
    <numFmt numFmtId="164" formatCode="0.0"/>
  </numFmts>
  <fonts count="2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sz val="11"/>
      <color theme="1"/>
      <name val="Calibri"/>
      <family val="2"/>
      <charset val="238"/>
    </font>
    <font>
      <vertAlign val="subscript"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</font>
    <font>
      <vertAlign val="superscript"/>
      <sz val="11"/>
      <color theme="1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15.95"/>
      <color theme="1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vertAlign val="subscript"/>
      <sz val="11"/>
      <color theme="1"/>
      <name val="Calibri"/>
      <family val="2"/>
      <charset val="238"/>
    </font>
    <font>
      <b/>
      <sz val="11"/>
      <color theme="3"/>
      <name val="Symbol"/>
      <family val="1"/>
      <charset val="2"/>
    </font>
    <font>
      <b/>
      <sz val="11"/>
      <color theme="3"/>
      <name val="Calibri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0" fillId="0" borderId="0" xfId="0" applyFill="1" applyBorder="1" applyAlignment="1"/>
    <xf numFmtId="0" fontId="0" fillId="0" borderId="0" xfId="0" applyNumberFormat="1" applyFill="1" applyBorder="1" applyAlignment="1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Fill="1" applyBorder="1" applyAlignment="1">
      <alignment horizontal="centerContinuous"/>
    </xf>
    <xf numFmtId="0" fontId="0" fillId="0" borderId="0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/>
    <xf numFmtId="0" fontId="0" fillId="0" borderId="0" xfId="0" applyFont="1"/>
    <xf numFmtId="0" fontId="6" fillId="0" borderId="0" xfId="0" applyFont="1" applyAlignment="1">
      <alignment horizontal="left" vertical="center"/>
    </xf>
    <xf numFmtId="0" fontId="7" fillId="0" borderId="0" xfId="0" applyFont="1" applyAlignment="1"/>
    <xf numFmtId="0" fontId="0" fillId="0" borderId="4" xfId="0" applyFill="1" applyBorder="1" applyAlignment="1"/>
    <xf numFmtId="0" fontId="11" fillId="0" borderId="0" xfId="0" applyFont="1"/>
    <xf numFmtId="0" fontId="0" fillId="0" borderId="0" xfId="0" applyFill="1" applyBorder="1" applyAlignment="1">
      <alignment horizontal="center"/>
    </xf>
    <xf numFmtId="10" fontId="0" fillId="0" borderId="0" xfId="0" applyNumberFormat="1" applyFill="1" applyBorder="1" applyAlignment="1"/>
    <xf numFmtId="0" fontId="0" fillId="0" borderId="0" xfId="0" applyFill="1" applyBorder="1" applyAlignment="1">
      <alignment horizontal="left"/>
    </xf>
    <xf numFmtId="0" fontId="0" fillId="0" borderId="5" xfId="0" applyBorder="1"/>
    <xf numFmtId="0" fontId="0" fillId="0" borderId="6" xfId="0" applyBorder="1"/>
    <xf numFmtId="0" fontId="0" fillId="0" borderId="0" xfId="0" applyFill="1" applyBorder="1" applyAlignment="1">
      <alignment horizontal="right"/>
    </xf>
    <xf numFmtId="0" fontId="0" fillId="0" borderId="7" xfId="0" applyFill="1" applyBorder="1" applyAlignment="1">
      <alignment horizontal="center"/>
    </xf>
    <xf numFmtId="0" fontId="0" fillId="0" borderId="8" xfId="0" applyBorder="1"/>
    <xf numFmtId="0" fontId="0" fillId="0" borderId="2" xfId="0" applyBorder="1"/>
    <xf numFmtId="0" fontId="0" fillId="0" borderId="8" xfId="0" applyFill="1" applyBorder="1"/>
    <xf numFmtId="0" fontId="0" fillId="0" borderId="9" xfId="0" applyFill="1" applyBorder="1"/>
    <xf numFmtId="0" fontId="0" fillId="0" borderId="3" xfId="0" applyBorder="1"/>
    <xf numFmtId="0" fontId="0" fillId="0" borderId="0" xfId="0" applyBorder="1" applyAlignment="1">
      <alignment horizontal="right"/>
    </xf>
    <xf numFmtId="0" fontId="0" fillId="0" borderId="0" xfId="0" applyBorder="1" applyAlignment="1">
      <alignment horizontal="left"/>
    </xf>
    <xf numFmtId="0" fontId="0" fillId="0" borderId="10" xfId="0" applyFill="1" applyBorder="1" applyAlignment="1">
      <alignment horizontal="left"/>
    </xf>
    <xf numFmtId="0" fontId="0" fillId="0" borderId="7" xfId="0" applyBorder="1"/>
    <xf numFmtId="0" fontId="0" fillId="0" borderId="7" xfId="0" applyFill="1" applyBorder="1"/>
    <xf numFmtId="0" fontId="0" fillId="0" borderId="11" xfId="0" applyBorder="1"/>
    <xf numFmtId="0" fontId="0" fillId="0" borderId="8" xfId="0" applyBorder="1" applyAlignment="1">
      <alignment horizontal="left"/>
    </xf>
    <xf numFmtId="0" fontId="0" fillId="0" borderId="10" xfId="0" applyBorder="1"/>
    <xf numFmtId="0" fontId="12" fillId="0" borderId="0" xfId="0" applyFont="1" applyAlignment="1">
      <alignment horizontal="center"/>
    </xf>
    <xf numFmtId="0" fontId="0" fillId="3" borderId="0" xfId="0" applyFill="1" applyAlignment="1">
      <alignment horizontal="center"/>
    </xf>
    <xf numFmtId="0" fontId="12" fillId="3" borderId="0" xfId="0" applyFont="1" applyFill="1" applyAlignment="1">
      <alignment horizontal="center"/>
    </xf>
    <xf numFmtId="0" fontId="0" fillId="2" borderId="0" xfId="0" applyFill="1"/>
    <xf numFmtId="0" fontId="0" fillId="2" borderId="0" xfId="0" applyFill="1" applyBorder="1"/>
    <xf numFmtId="0" fontId="0" fillId="0" borderId="0" xfId="0" applyFill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0" fillId="2" borderId="2" xfId="0" applyFill="1" applyBorder="1"/>
    <xf numFmtId="0" fontId="0" fillId="0" borderId="1" xfId="0" applyBorder="1"/>
    <xf numFmtId="0" fontId="0" fillId="2" borderId="3" xfId="0" applyFill="1" applyBorder="1"/>
    <xf numFmtId="0" fontId="18" fillId="0" borderId="0" xfId="0" applyFont="1" applyAlignment="1">
      <alignment horizontal="left" vertical="center" indent="2"/>
    </xf>
    <xf numFmtId="0" fontId="18" fillId="0" borderId="0" xfId="0" applyFont="1" applyAlignment="1">
      <alignment horizontal="left" vertical="center" indent="5"/>
    </xf>
    <xf numFmtId="0" fontId="0" fillId="2" borderId="12" xfId="0" applyFill="1" applyBorder="1"/>
    <xf numFmtId="2" fontId="0" fillId="0" borderId="0" xfId="0" applyNumberFormat="1" applyFill="1"/>
    <xf numFmtId="0" fontId="0" fillId="2" borderId="0" xfId="0" applyFill="1" applyBorder="1" applyAlignment="1"/>
    <xf numFmtId="2" fontId="0" fillId="2" borderId="12" xfId="0" applyNumberFormat="1" applyFill="1" applyBorder="1" applyAlignment="1"/>
    <xf numFmtId="0" fontId="0" fillId="2" borderId="12" xfId="0" applyFill="1" applyBorder="1" applyAlignment="1"/>
    <xf numFmtId="0" fontId="0" fillId="0" borderId="12" xfId="0" applyBorder="1"/>
    <xf numFmtId="0" fontId="0" fillId="2" borderId="4" xfId="0" applyFill="1" applyBorder="1" applyAlignment="1"/>
    <xf numFmtId="0" fontId="2" fillId="2" borderId="0" xfId="0" applyFont="1" applyFill="1" applyBorder="1" applyAlignment="1">
      <alignment horizontal="centerContinuous"/>
    </xf>
    <xf numFmtId="0" fontId="0" fillId="2" borderId="5" xfId="0" applyFill="1" applyBorder="1"/>
    <xf numFmtId="0" fontId="0" fillId="2" borderId="6" xfId="0" applyFill="1" applyBorder="1"/>
    <xf numFmtId="0" fontId="11" fillId="0" borderId="0" xfId="0" applyFont="1" applyBorder="1" applyAlignment="1">
      <alignment horizontal="center"/>
    </xf>
    <xf numFmtId="2" fontId="0" fillId="2" borderId="0" xfId="0" applyNumberFormat="1" applyFill="1"/>
    <xf numFmtId="0" fontId="0" fillId="0" borderId="0" xfId="0" applyAlignment="1">
      <alignment horizontal="left"/>
    </xf>
    <xf numFmtId="8" fontId="0" fillId="0" borderId="0" xfId="0" applyNumberFormat="1"/>
    <xf numFmtId="0" fontId="0" fillId="0" borderId="0" xfId="0" applyNumberFormat="1"/>
    <xf numFmtId="0" fontId="0" fillId="0" borderId="0" xfId="0" applyAlignment="1">
      <alignment horizontal="left"/>
    </xf>
    <xf numFmtId="0" fontId="0" fillId="0" borderId="0" xfId="0" pivotButton="1"/>
    <xf numFmtId="0" fontId="12" fillId="0" borderId="0" xfId="0" applyFont="1"/>
    <xf numFmtId="10" fontId="0" fillId="0" borderId="4" xfId="0" applyNumberFormat="1" applyFill="1" applyBorder="1" applyAlignment="1"/>
    <xf numFmtId="0" fontId="2" fillId="0" borderId="13" xfId="0" applyFont="1" applyFill="1" applyBorder="1" applyAlignment="1">
      <alignment horizontal="center"/>
    </xf>
    <xf numFmtId="0" fontId="12" fillId="2" borderId="0" xfId="0" applyFont="1" applyFill="1"/>
    <xf numFmtId="0" fontId="2" fillId="0" borderId="13" xfId="0" applyFont="1" applyFill="1" applyBorder="1" applyAlignment="1">
      <alignment horizontal="centerContinuous"/>
    </xf>
    <xf numFmtId="0" fontId="0" fillId="0" borderId="1" xfId="0" applyFill="1" applyBorder="1"/>
    <xf numFmtId="2" fontId="0" fillId="0" borderId="0" xfId="0" applyNumberFormat="1" applyBorder="1"/>
    <xf numFmtId="0" fontId="0" fillId="4" borderId="0" xfId="0" applyFill="1" applyBorder="1"/>
    <xf numFmtId="0" fontId="0" fillId="4" borderId="4" xfId="0" applyFill="1" applyBorder="1" applyAlignment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12" fillId="0" borderId="0" xfId="0" applyFont="1" applyFill="1" applyBorder="1" applyAlignment="1"/>
    <xf numFmtId="0" fontId="0" fillId="0" borderId="17" xfId="0" applyBorder="1"/>
    <xf numFmtId="0" fontId="0" fillId="0" borderId="18" xfId="0" applyBorder="1"/>
    <xf numFmtId="0" fontId="12" fillId="0" borderId="7" xfId="0" applyFont="1" applyBorder="1"/>
    <xf numFmtId="1" fontId="0" fillId="2" borderId="12" xfId="0" applyNumberFormat="1" applyFill="1" applyBorder="1" applyAlignment="1"/>
    <xf numFmtId="164" fontId="0" fillId="0" borderId="0" xfId="0" applyNumberFormat="1"/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2" fillId="0" borderId="0" xfId="0" applyFont="1" applyAlignment="1">
      <alignment horizontal="left"/>
    </xf>
    <xf numFmtId="0" fontId="11" fillId="0" borderId="9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0" fillId="2" borderId="0" xfId="0" applyFill="1" applyBorder="1" applyAlignment="1">
      <alignment horizontal="left"/>
    </xf>
    <xf numFmtId="0" fontId="12" fillId="2" borderId="0" xfId="0" applyFont="1" applyFill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histogram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jedn.tried.!$D$6:$D$10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9</c:v>
                </c:pt>
              </c:numCache>
            </c:numRef>
          </c:cat>
          <c:val>
            <c:numRef>
              <c:f>jedn.tried.!$E$6:$E$10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6</c:v>
                </c:pt>
                <c:pt idx="3">
                  <c:v>8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5C-458E-8DBB-1A99359111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94042991"/>
        <c:axId val="1494042159"/>
      </c:barChart>
      <c:catAx>
        <c:axId val="14940429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xi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494042159"/>
        <c:crosses val="autoZero"/>
        <c:auto val="1"/>
        <c:lblAlgn val="ctr"/>
        <c:lblOffset val="100"/>
        <c:noMultiLvlLbl val="0"/>
      </c:catAx>
      <c:valAx>
        <c:axId val="14940421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ni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4940429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polygon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jedn.tried.!$D$6:$D$10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9</c:v>
                </c:pt>
              </c:numCache>
            </c:numRef>
          </c:xVal>
          <c:yVal>
            <c:numRef>
              <c:f>jedn.tried.!$E$6:$E$10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6</c:v>
                </c:pt>
                <c:pt idx="3">
                  <c:v>8</c:v>
                </c:pt>
                <c:pt idx="4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6C9-4417-925F-5E58EAFB0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94042991"/>
        <c:axId val="1494042159"/>
      </c:scatterChart>
      <c:valAx>
        <c:axId val="14940429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xi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494042159"/>
        <c:crosses val="autoZero"/>
        <c:crossBetween val="midCat"/>
      </c:valAx>
      <c:valAx>
        <c:axId val="14940421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ni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49404299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Histogram_ogivna krivka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jedn.tried.!$D$21:$D$26</c:f>
              <c:strCache>
                <c:ptCount val="6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9</c:v>
                </c:pt>
                <c:pt idx="5">
                  <c:v>More</c:v>
                </c:pt>
              </c:strCache>
            </c:strRef>
          </c:cat>
          <c:val>
            <c:numRef>
              <c:f>jedn.tried.!$E$21:$E$26</c:f>
              <c:numCache>
                <c:formatCode>General</c:formatCode>
                <c:ptCount val="6"/>
                <c:pt idx="0">
                  <c:v>2</c:v>
                </c:pt>
                <c:pt idx="1">
                  <c:v>3</c:v>
                </c:pt>
                <c:pt idx="2">
                  <c:v>6</c:v>
                </c:pt>
                <c:pt idx="3">
                  <c:v>8</c:v>
                </c:pt>
                <c:pt idx="4">
                  <c:v>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EA-4619-8935-B2AEEB0C80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47962911"/>
        <c:axId val="1547961247"/>
      </c:barChart>
      <c:lineChart>
        <c:grouping val="standard"/>
        <c:varyColors val="0"/>
        <c:ser>
          <c:idx val="1"/>
          <c:order val="1"/>
          <c:tx>
            <c:v>Cumulative %</c:v>
          </c:tx>
          <c:cat>
            <c:strRef>
              <c:f>jedn.tried.!$D$21:$D$26</c:f>
              <c:strCache>
                <c:ptCount val="6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9</c:v>
                </c:pt>
                <c:pt idx="5">
                  <c:v>More</c:v>
                </c:pt>
              </c:strCache>
            </c:strRef>
          </c:cat>
          <c:val>
            <c:numRef>
              <c:f>jedn.tried.!$F$21:$F$26</c:f>
              <c:numCache>
                <c:formatCode>0.00%</c:formatCode>
                <c:ptCount val="6"/>
                <c:pt idx="0">
                  <c:v>0.1</c:v>
                </c:pt>
                <c:pt idx="1">
                  <c:v>0.25</c:v>
                </c:pt>
                <c:pt idx="2">
                  <c:v>0.55000000000000004</c:v>
                </c:pt>
                <c:pt idx="3">
                  <c:v>0.95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5EA-4619-8935-B2AEEB0C80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7960831"/>
        <c:axId val="1547961663"/>
      </c:lineChart>
      <c:catAx>
        <c:axId val="15479629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Bin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547961247"/>
        <c:crosses val="autoZero"/>
        <c:auto val="1"/>
        <c:lblAlgn val="ctr"/>
        <c:lblOffset val="100"/>
        <c:noMultiLvlLbl val="0"/>
      </c:catAx>
      <c:valAx>
        <c:axId val="1547961247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Frequency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547962911"/>
        <c:crosses val="autoZero"/>
        <c:crossBetween val="between"/>
      </c:valAx>
      <c:valAx>
        <c:axId val="1547961663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crossAx val="1547960831"/>
        <c:crosses val="max"/>
        <c:crossBetween val="between"/>
      </c:valAx>
      <c:catAx>
        <c:axId val="154796083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47961663"/>
        <c:crosses val="autoZero"/>
        <c:auto val="1"/>
        <c:lblAlgn val="ctr"/>
        <c:lblOffset val="100"/>
        <c:noMultiLvlLbl val="0"/>
      </c:cat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Histogram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interv.tried.!$H$14:$H$21</c:f>
              <c:strCache>
                <c:ptCount val="8"/>
                <c:pt idx="0">
                  <c:v>100</c:v>
                </c:pt>
                <c:pt idx="1">
                  <c:v>110</c:v>
                </c:pt>
                <c:pt idx="2">
                  <c:v>120</c:v>
                </c:pt>
                <c:pt idx="3">
                  <c:v>130</c:v>
                </c:pt>
                <c:pt idx="4">
                  <c:v>140</c:v>
                </c:pt>
                <c:pt idx="5">
                  <c:v>150</c:v>
                </c:pt>
                <c:pt idx="6">
                  <c:v>160</c:v>
                </c:pt>
                <c:pt idx="7">
                  <c:v>More</c:v>
                </c:pt>
              </c:strCache>
            </c:strRef>
          </c:cat>
          <c:val>
            <c:numRef>
              <c:f>interv.tried.!$I$14:$I$21</c:f>
              <c:numCache>
                <c:formatCode>General</c:formatCode>
                <c:ptCount val="8"/>
                <c:pt idx="0">
                  <c:v>1</c:v>
                </c:pt>
                <c:pt idx="1">
                  <c:v>4</c:v>
                </c:pt>
                <c:pt idx="2">
                  <c:v>17</c:v>
                </c:pt>
                <c:pt idx="3">
                  <c:v>12</c:v>
                </c:pt>
                <c:pt idx="4">
                  <c:v>5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CA-46F8-839A-89C74574D2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33187231"/>
        <c:axId val="1333188895"/>
      </c:barChart>
      <c:lineChart>
        <c:grouping val="standard"/>
        <c:varyColors val="0"/>
        <c:ser>
          <c:idx val="1"/>
          <c:order val="1"/>
          <c:tx>
            <c:v>Cumulative %</c:v>
          </c:tx>
          <c:cat>
            <c:strRef>
              <c:f>interv.tried.!$H$14:$H$21</c:f>
              <c:strCache>
                <c:ptCount val="8"/>
                <c:pt idx="0">
                  <c:v>100</c:v>
                </c:pt>
                <c:pt idx="1">
                  <c:v>110</c:v>
                </c:pt>
                <c:pt idx="2">
                  <c:v>120</c:v>
                </c:pt>
                <c:pt idx="3">
                  <c:v>130</c:v>
                </c:pt>
                <c:pt idx="4">
                  <c:v>140</c:v>
                </c:pt>
                <c:pt idx="5">
                  <c:v>150</c:v>
                </c:pt>
                <c:pt idx="6">
                  <c:v>160</c:v>
                </c:pt>
                <c:pt idx="7">
                  <c:v>More</c:v>
                </c:pt>
              </c:strCache>
            </c:strRef>
          </c:cat>
          <c:val>
            <c:numRef>
              <c:f>interv.tried.!$J$14:$J$21</c:f>
              <c:numCache>
                <c:formatCode>0.00%</c:formatCode>
                <c:ptCount val="8"/>
                <c:pt idx="0">
                  <c:v>2.5000000000000001E-2</c:v>
                </c:pt>
                <c:pt idx="1">
                  <c:v>0.125</c:v>
                </c:pt>
                <c:pt idx="2">
                  <c:v>0.55000000000000004</c:v>
                </c:pt>
                <c:pt idx="3">
                  <c:v>0.85</c:v>
                </c:pt>
                <c:pt idx="4">
                  <c:v>0.97499999999999998</c:v>
                </c:pt>
                <c:pt idx="5">
                  <c:v>0.97499999999999998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0CA-46F8-839A-89C74574D2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3189727"/>
        <c:axId val="1333188063"/>
      </c:lineChart>
      <c:catAx>
        <c:axId val="13331872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Bin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333188895"/>
        <c:crosses val="autoZero"/>
        <c:auto val="1"/>
        <c:lblAlgn val="ctr"/>
        <c:lblOffset val="100"/>
        <c:noMultiLvlLbl val="0"/>
      </c:catAx>
      <c:valAx>
        <c:axId val="1333188895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Frequency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333187231"/>
        <c:crosses val="autoZero"/>
        <c:crossBetween val="between"/>
      </c:valAx>
      <c:valAx>
        <c:axId val="1333188063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crossAx val="1333189727"/>
        <c:crosses val="max"/>
        <c:crossBetween val="between"/>
      </c:valAx>
      <c:catAx>
        <c:axId val="133318972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33188063"/>
        <c:crosses val="autoZero"/>
        <c:auto val="1"/>
        <c:lblAlgn val="ctr"/>
        <c:lblOffset val="100"/>
        <c:noMultiLvlLbl val="0"/>
      </c:cat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[MMPVE_cvicenie_opisna_stastika_bod._odhady_a_IS_vyriesene.xlsx]pivot table!Kontingenčná tabuľka1</c:name>
    <c:fmtId val="0"/>
  </c:pivotSource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'pivot table'!$G$2</c:f>
              <c:strCache>
                <c:ptCount val="1"/>
                <c:pt idx="0">
                  <c:v>Celková hodnota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'pivot table'!$F$3:$F$11</c:f>
              <c:strCache>
                <c:ptCount val="8"/>
                <c:pt idx="0">
                  <c:v>hokejka</c:v>
                </c:pt>
                <c:pt idx="1">
                  <c:v>chranice kolien</c:v>
                </c:pt>
                <c:pt idx="2">
                  <c:v>korcule</c:v>
                </c:pt>
                <c:pt idx="3">
                  <c:v>lyze</c:v>
                </c:pt>
                <c:pt idx="4">
                  <c:v>okuliare</c:v>
                </c:pt>
                <c:pt idx="5">
                  <c:v>prilba</c:v>
                </c:pt>
                <c:pt idx="6">
                  <c:v>rukavice</c:v>
                </c:pt>
                <c:pt idx="7">
                  <c:v>snowboard</c:v>
                </c:pt>
              </c:strCache>
            </c:strRef>
          </c:cat>
          <c:val>
            <c:numRef>
              <c:f>'pivot table'!$G$3:$G$11</c:f>
              <c:numCache>
                <c:formatCode>General</c:formatCode>
                <c:ptCount val="8"/>
                <c:pt idx="0">
                  <c:v>4</c:v>
                </c:pt>
                <c:pt idx="1">
                  <c:v>5</c:v>
                </c:pt>
                <c:pt idx="2">
                  <c:v>8</c:v>
                </c:pt>
                <c:pt idx="3">
                  <c:v>11</c:v>
                </c:pt>
                <c:pt idx="4">
                  <c:v>45</c:v>
                </c:pt>
                <c:pt idx="5">
                  <c:v>50</c:v>
                </c:pt>
                <c:pt idx="6">
                  <c:v>51</c:v>
                </c:pt>
                <c:pt idx="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57-4834-A68F-85843B0E3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74420640"/>
        <c:axId val="874417728"/>
      </c:barChart>
      <c:catAx>
        <c:axId val="87442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74417728"/>
        <c:crosses val="autoZero"/>
        <c:auto val="1"/>
        <c:lblAlgn val="ctr"/>
        <c:lblOffset val="100"/>
        <c:noMultiLvlLbl val="0"/>
      </c:catAx>
      <c:valAx>
        <c:axId val="874417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7442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_xlchart.5</cx:f>
      </cx:numDim>
    </cx:data>
    <cx:data id="1">
      <cx:numDim type="val">
        <cx:f>_xlchart.7</cx:f>
      </cx:numDim>
    </cx:data>
  </cx:chartData>
  <cx:chart>
    <cx:title pos="t" align="ctr" overlay="0">
      <cx:tx>
        <cx:rich>
          <a:bodyPr rot="0" spcFirstLastPara="1" vertOverflow="ellipsis" vert="horz" wrap="square" lIns="0" tIns="0" rIns="0" bIns="0" anchor="ctr" anchorCtr="1"/>
          <a:lstStyle/>
          <a:p>
            <a:pPr algn="ctr">
              <a:defRPr/>
            </a:pPr>
            <a:r>
              <a:rPr lang="sk-SK"/>
              <a:t>Porovnanie rocnych platov v dvoch fimach</a:t>
            </a:r>
          </a:p>
        </cx:rich>
      </cx:tx>
    </cx:title>
    <cx:plotArea>
      <cx:plotAreaRegion>
        <cx:series layoutId="boxWhisker" uniqueId="{8D1BF6BE-1D58-46FA-ABBF-FD325933B0A1}">
          <cx:tx>
            <cx:txData>
              <cx:f>_xlchart.4</cx:f>
              <cx:v>firma A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B0688BD7-49E7-4257-A985-8A5151D39251}">
          <cx:tx>
            <cx:txData>
              <cx:f>_xlchart.6</cx:f>
              <cx:v>firma B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/>
        <cx:title>
          <cx:tx>
            <cx:rich>
              <a:bodyPr spcFirstLastPara="1" vertOverflow="ellipsis" wrap="square" lIns="0" tIns="0" rIns="0" bIns="0" anchor="ctr" anchorCtr="1"/>
              <a:lstStyle/>
              <a:p>
                <a:pPr algn="ctr">
                  <a:defRPr/>
                </a:pPr>
                <a:r>
                  <a:rPr lang="sk-SK"/>
                  <a:t>rocny plat v tisicoch</a:t>
                </a:r>
              </a:p>
            </cx:rich>
          </cx:tx>
        </cx:title>
        <cx:majorGridlines/>
        <cx:tickLabels/>
      </cx:axis>
    </cx:plotArea>
    <cx:legend pos="t" align="ctr" overlay="0"/>
  </cx:chart>
</cx:chartSpace>
</file>

<file path=xl/charts/chart7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_xlchart.9</cx:f>
      </cx:numDim>
    </cx:data>
    <cx:data id="1">
      <cx:numDim type="val">
        <cx:f>_xlchart.11</cx:f>
      </cx:numDim>
    </cx:data>
  </cx:chartData>
  <cx:chart>
    <cx:plotArea>
      <cx:plotAreaRegion>
        <cx:series layoutId="boxWhisker" uniqueId="{E0D17F11-53CB-4C52-8988-C96A03B36BE2}">
          <cx:tx>
            <cx:txData>
              <cx:f>_xlchart.8</cx:f>
              <cx:v>N(10;3^2)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591AC675-4952-4372-8850-8EA31293198F}">
          <cx:tx>
            <cx:txData>
              <cx:f>_xlchart.10</cx:f>
              <cx:v>R(5;15)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/>
        <cx:majorGridlines/>
        <cx:tickLabels/>
      </cx:axis>
    </cx:plotArea>
    <cx:legend pos="t" align="ctr" overlay="0"/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wmf"/><Relationship Id="rId2" Type="http://schemas.openxmlformats.org/officeDocument/2006/relationships/image" Target="../media/image3.wmf"/><Relationship Id="rId1" Type="http://schemas.openxmlformats.org/officeDocument/2006/relationships/image" Target="../media/image2.wmf"/><Relationship Id="rId6" Type="http://schemas.openxmlformats.org/officeDocument/2006/relationships/image" Target="../media/image7.emf"/><Relationship Id="rId5" Type="http://schemas.openxmlformats.org/officeDocument/2006/relationships/image" Target="../media/image6.wmf"/><Relationship Id="rId4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533400</xdr:colOff>
      <xdr:row>7</xdr:row>
      <xdr:rowOff>89807</xdr:rowOff>
    </xdr:from>
    <xdr:ext cx="914400" cy="264560"/>
    <xdr:sp macro="" textlink="">
      <xdr:nvSpPr>
        <xdr:cNvPr id="4" name="BlokTextu 3"/>
        <xdr:cNvSpPr txBox="1"/>
      </xdr:nvSpPr>
      <xdr:spPr>
        <a:xfrm>
          <a:off x="2971800" y="2250621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sk-SK" sz="11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16</xdr:row>
          <xdr:rowOff>28575</xdr:rowOff>
        </xdr:from>
        <xdr:to>
          <xdr:col>2</xdr:col>
          <xdr:colOff>152400</xdr:colOff>
          <xdr:row>17</xdr:row>
          <xdr:rowOff>0</xdr:rowOff>
        </xdr:to>
        <xdr:sp macro="" textlink="">
          <xdr:nvSpPr>
            <xdr:cNvPr id="6146" name="Object 2" hidden="1">
              <a:extLst>
                <a:ext uri="{63B3BB69-23CF-44E3-9099-C40C66FF867C}">
                  <a14:compatExt spid="_x0000_s61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104776</xdr:colOff>
      <xdr:row>1</xdr:row>
      <xdr:rowOff>47625</xdr:rowOff>
    </xdr:from>
    <xdr:to>
      <xdr:col>6</xdr:col>
      <xdr:colOff>638175</xdr:colOff>
      <xdr:row>9</xdr:row>
      <xdr:rowOff>15928</xdr:rowOff>
    </xdr:to>
    <xdr:pic>
      <xdr:nvPicPr>
        <xdr:cNvPr id="3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6" y="238125"/>
          <a:ext cx="4190999" cy="14923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140368</xdr:colOff>
      <xdr:row>3</xdr:row>
      <xdr:rowOff>45118</xdr:rowOff>
    </xdr:from>
    <xdr:to>
      <xdr:col>13</xdr:col>
      <xdr:colOff>85224</xdr:colOff>
      <xdr:row>11</xdr:row>
      <xdr:rowOff>60157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127072</xdr:colOff>
      <xdr:row>3</xdr:row>
      <xdr:rowOff>35746</xdr:rowOff>
    </xdr:from>
    <xdr:to>
      <xdr:col>17</xdr:col>
      <xdr:colOff>71929</xdr:colOff>
      <xdr:row>11</xdr:row>
      <xdr:rowOff>59068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430260</xdr:colOff>
      <xdr:row>18</xdr:row>
      <xdr:rowOff>128206</xdr:rowOff>
    </xdr:from>
    <xdr:to>
      <xdr:col>12</xdr:col>
      <xdr:colOff>430260</xdr:colOff>
      <xdr:row>28</xdr:row>
      <xdr:rowOff>119922</xdr:rowOff>
    </xdr:to>
    <xdr:graphicFrame macro="">
      <xdr:nvGraphicFramePr>
        <xdr:cNvPr id="4" name="Graf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7144</xdr:colOff>
      <xdr:row>12</xdr:row>
      <xdr:rowOff>14288</xdr:rowOff>
    </xdr:from>
    <xdr:to>
      <xdr:col>17</xdr:col>
      <xdr:colOff>7144</xdr:colOff>
      <xdr:row>22</xdr:row>
      <xdr:rowOff>14288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360363</xdr:colOff>
          <xdr:row>1</xdr:row>
          <xdr:rowOff>166687</xdr:rowOff>
        </xdr:from>
        <xdr:to>
          <xdr:col>3</xdr:col>
          <xdr:colOff>808038</xdr:colOff>
          <xdr:row>3</xdr:row>
          <xdr:rowOff>61912</xdr:rowOff>
        </xdr:to>
        <xdr:sp macro="" textlink="">
          <xdr:nvSpPr>
            <xdr:cNvPr id="9218" name="Object 2" hidden="1">
              <a:extLst>
                <a:ext uri="{63B3BB69-23CF-44E3-9099-C40C66FF867C}">
                  <a14:compatExt spid="_x0000_s92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614365</xdr:colOff>
          <xdr:row>10</xdr:row>
          <xdr:rowOff>7937</xdr:rowOff>
        </xdr:from>
        <xdr:to>
          <xdr:col>3</xdr:col>
          <xdr:colOff>820735</xdr:colOff>
          <xdr:row>11</xdr:row>
          <xdr:rowOff>7936</xdr:rowOff>
        </xdr:to>
        <xdr:sp macro="" textlink="">
          <xdr:nvSpPr>
            <xdr:cNvPr id="9219" name="Object 3" hidden="1">
              <a:extLst>
                <a:ext uri="{63B3BB69-23CF-44E3-9099-C40C66FF867C}">
                  <a14:compatExt spid="_x0000_s92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38100</xdr:colOff>
          <xdr:row>20</xdr:row>
          <xdr:rowOff>152400</xdr:rowOff>
        </xdr:from>
        <xdr:to>
          <xdr:col>3</xdr:col>
          <xdr:colOff>942975</xdr:colOff>
          <xdr:row>22</xdr:row>
          <xdr:rowOff>142875</xdr:rowOff>
        </xdr:to>
        <xdr:sp macro="" textlink="">
          <xdr:nvSpPr>
            <xdr:cNvPr id="9220" name="Object 4" hidden="1">
              <a:extLst>
                <a:ext uri="{63B3BB69-23CF-44E3-9099-C40C66FF867C}">
                  <a14:compatExt spid="_x0000_s92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254001</xdr:colOff>
          <xdr:row>6</xdr:row>
          <xdr:rowOff>85677</xdr:rowOff>
        </xdr:from>
        <xdr:to>
          <xdr:col>3</xdr:col>
          <xdr:colOff>981076</xdr:colOff>
          <xdr:row>8</xdr:row>
          <xdr:rowOff>28575</xdr:rowOff>
        </xdr:to>
        <xdr:sp macro="" textlink="">
          <xdr:nvSpPr>
            <xdr:cNvPr id="9223" name="Object 7" hidden="1">
              <a:extLst>
                <a:ext uri="{63B3BB69-23CF-44E3-9099-C40C66FF867C}">
                  <a14:compatExt spid="_x0000_s92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523875</xdr:colOff>
          <xdr:row>18</xdr:row>
          <xdr:rowOff>114300</xdr:rowOff>
        </xdr:from>
        <xdr:to>
          <xdr:col>4</xdr:col>
          <xdr:colOff>9525</xdr:colOff>
          <xdr:row>20</xdr:row>
          <xdr:rowOff>133350</xdr:rowOff>
        </xdr:to>
        <xdr:sp macro="" textlink="">
          <xdr:nvSpPr>
            <xdr:cNvPr id="9224" name="Object 8" hidden="1">
              <a:extLst>
                <a:ext uri="{63B3BB69-23CF-44E3-9099-C40C66FF867C}">
                  <a14:compatExt spid="_x0000_s92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47625</xdr:colOff>
          <xdr:row>22</xdr:row>
          <xdr:rowOff>161925</xdr:rowOff>
        </xdr:from>
        <xdr:to>
          <xdr:col>3</xdr:col>
          <xdr:colOff>590550</xdr:colOff>
          <xdr:row>24</xdr:row>
          <xdr:rowOff>95250</xdr:rowOff>
        </xdr:to>
        <xdr:sp macro="" textlink="">
          <xdr:nvSpPr>
            <xdr:cNvPr id="9233" name="Object 17" hidden="1">
              <a:extLst>
                <a:ext uri="{63B3BB69-23CF-44E3-9099-C40C66FF867C}">
                  <a14:compatExt spid="_x0000_s92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476250</xdr:colOff>
      <xdr:row>10</xdr:row>
      <xdr:rowOff>171450</xdr:rowOff>
    </xdr:from>
    <xdr:to>
      <xdr:col>19</xdr:col>
      <xdr:colOff>605302</xdr:colOff>
      <xdr:row>12</xdr:row>
      <xdr:rowOff>0</xdr:rowOff>
    </xdr:to>
    <xdr:pic>
      <xdr:nvPicPr>
        <xdr:cNvPr id="2" name="Obrázok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10925" y="2085975"/>
          <a:ext cx="738652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76200</xdr:colOff>
      <xdr:row>21</xdr:row>
      <xdr:rowOff>38100</xdr:rowOff>
    </xdr:from>
    <xdr:to>
      <xdr:col>10</xdr:col>
      <xdr:colOff>138577</xdr:colOff>
      <xdr:row>22</xdr:row>
      <xdr:rowOff>153714</xdr:rowOff>
    </xdr:to>
    <xdr:pic>
      <xdr:nvPicPr>
        <xdr:cNvPr id="2" name="Obrázok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286250"/>
          <a:ext cx="1110127" cy="3061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11</xdr:row>
      <xdr:rowOff>161925</xdr:rowOff>
    </xdr:from>
    <xdr:to>
      <xdr:col>9</xdr:col>
      <xdr:colOff>381000</xdr:colOff>
      <xdr:row>26</xdr:row>
      <xdr:rowOff>47625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183173</xdr:colOff>
      <xdr:row>2</xdr:row>
      <xdr:rowOff>167053</xdr:rowOff>
    </xdr:from>
    <xdr:to>
      <xdr:col>15</xdr:col>
      <xdr:colOff>498231</xdr:colOff>
      <xdr:row>17</xdr:row>
      <xdr:rowOff>45426</xdr:rowOff>
    </xdr:to>
    <mc:AlternateContent xmlns:mc="http://schemas.openxmlformats.org/markup-compatibility/2006">
      <mc:Choice xmlns:cx="http://schemas.microsoft.com/office/drawing/2014/chartex" Requires="cx">
        <xdr:graphicFrame macro="">
          <xdr:nvGraphicFramePr>
            <xdr:cNvPr id="2" name="Graf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:chart xmlns:c="http://schemas.openxmlformats.org/drawingml/2006/chart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k-SK" sz="1100"/>
                <a:t>Tento graf nie je k dispozícii vo vašej verzii programu Excel.
Ak tento tvar upravíte alebo ak zošit uložíte v inom formáte súboru, graf sa natrvalo poškodí.</a:t>
              </a:r>
            </a:p>
          </xdr:txBody>
        </xdr:sp>
      </mc:Fallback>
    </mc:AlternateContent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95250</xdr:colOff>
      <xdr:row>3</xdr:row>
      <xdr:rowOff>9525</xdr:rowOff>
    </xdr:from>
    <xdr:to>
      <xdr:col>16</xdr:col>
      <xdr:colOff>400050</xdr:colOff>
      <xdr:row>17</xdr:row>
      <xdr:rowOff>85725</xdr:rowOff>
    </xdr:to>
    <mc:AlternateContent xmlns:mc="http://schemas.openxmlformats.org/markup-compatibility/2006">
      <mc:Choice xmlns:cx="http://schemas.microsoft.com/office/drawing/2014/chartex" Requires="cx">
        <xdr:graphicFrame macro="">
          <xdr:nvGraphicFramePr>
            <xdr:cNvPr id="2" name="Graf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:chart xmlns:c="http://schemas.openxmlformats.org/drawingml/2006/chart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k-SK" sz="1100"/>
                <a:t>Tento graf nie je k dispozícii vo vašej verzii programu Excel.
Ak tento tvar upravíte alebo ak zošit uložíte v inom formáte súboru, graf sa natrvalo poškodí.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anette Kotianová" refreshedDate="44503.502407754633" createdVersion="6" refreshedVersion="6" minRefreshableVersion="3" recordCount="12">
  <cacheSource type="worksheet">
    <worksheetSource ref="A1:C13" sheet="pivot table"/>
  </cacheSource>
  <cacheFields count="3">
    <cacheField name="produkt" numFmtId="0">
      <sharedItems count="8">
        <s v="lyze"/>
        <s v="prilba"/>
        <s v="rukavice"/>
        <s v="snowboard"/>
        <s v="chranice kolien"/>
        <s v="korcule"/>
        <s v="hokejka"/>
        <s v="okuliare"/>
      </sharedItems>
    </cacheField>
    <cacheField name="cena " numFmtId="8">
      <sharedItems containsSemiMixedTypes="0" containsString="0" containsNumber="1" containsInteger="1" minValue="11" maxValue="149" count="11">
        <n v="120"/>
        <n v="49"/>
        <n v="39"/>
        <n v="100"/>
        <n v="46"/>
        <n v="149"/>
        <n v="19"/>
        <n v="99"/>
        <n v="70"/>
        <n v="35"/>
        <n v="11"/>
      </sharedItems>
    </cacheField>
    <cacheField name="predaných" numFmtId="0">
      <sharedItems containsSemiMixedTypes="0" containsString="0" containsNumber="1" containsInteger="1" minValue="4" maxValue="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">
  <r>
    <x v="0"/>
    <x v="0"/>
    <n v="5"/>
  </r>
  <r>
    <x v="1"/>
    <x v="1"/>
    <n v="50"/>
  </r>
  <r>
    <x v="2"/>
    <x v="2"/>
    <n v="16"/>
  </r>
  <r>
    <x v="3"/>
    <x v="3"/>
    <n v="5"/>
  </r>
  <r>
    <x v="4"/>
    <x v="4"/>
    <n v="5"/>
  </r>
  <r>
    <x v="0"/>
    <x v="5"/>
    <n v="6"/>
  </r>
  <r>
    <x v="2"/>
    <x v="6"/>
    <n v="10"/>
  </r>
  <r>
    <x v="5"/>
    <x v="7"/>
    <n v="8"/>
  </r>
  <r>
    <x v="6"/>
    <x v="8"/>
    <n v="4"/>
  </r>
  <r>
    <x v="7"/>
    <x v="1"/>
    <n v="30"/>
  </r>
  <r>
    <x v="7"/>
    <x v="9"/>
    <n v="15"/>
  </r>
  <r>
    <x v="2"/>
    <x v="10"/>
    <n v="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á tabuľka1" cacheId="0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 chartFormat="1">
  <location ref="F2:G11" firstHeaderRow="1" firstDataRow="1" firstDataCol="1"/>
  <pivotFields count="3">
    <pivotField axis="axisRow" showAll="0">
      <items count="9">
        <item sd="0" x="6"/>
        <item sd="0" x="4"/>
        <item sd="0" x="5"/>
        <item sd="0" x="0"/>
        <item sd="0" x="7"/>
        <item sd="0" x="1"/>
        <item sd="0" x="2"/>
        <item sd="0" x="3"/>
        <item t="default" sd="0"/>
      </items>
    </pivotField>
    <pivotField axis="axisRow" numFmtId="8" showAll="0">
      <items count="12">
        <item x="10"/>
        <item x="6"/>
        <item x="9"/>
        <item x="2"/>
        <item x="4"/>
        <item x="1"/>
        <item x="8"/>
        <item x="7"/>
        <item x="3"/>
        <item x="0"/>
        <item x="5"/>
        <item t="default"/>
      </items>
    </pivotField>
    <pivotField dataField="1" showAll="0"/>
  </pivotFields>
  <rowFields count="2">
    <field x="0"/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účet z predaných" fld="2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4.bin"/><Relationship Id="rId13" Type="http://schemas.openxmlformats.org/officeDocument/2006/relationships/image" Target="../media/image6.wmf"/><Relationship Id="rId3" Type="http://schemas.openxmlformats.org/officeDocument/2006/relationships/vmlDrawing" Target="../drawings/vmlDrawing3.vml"/><Relationship Id="rId7" Type="http://schemas.openxmlformats.org/officeDocument/2006/relationships/image" Target="../media/image3.wmf"/><Relationship Id="rId12" Type="http://schemas.openxmlformats.org/officeDocument/2006/relationships/oleObject" Target="../embeddings/oleObject6.bin"/><Relationship Id="rId2" Type="http://schemas.openxmlformats.org/officeDocument/2006/relationships/drawing" Target="../drawings/drawing4.xml"/><Relationship Id="rId16" Type="http://schemas.openxmlformats.org/officeDocument/2006/relationships/comments" Target="../comments2.xml"/><Relationship Id="rId1" Type="http://schemas.openxmlformats.org/officeDocument/2006/relationships/printerSettings" Target="../printerSettings/printerSettings4.bin"/><Relationship Id="rId6" Type="http://schemas.openxmlformats.org/officeDocument/2006/relationships/oleObject" Target="../embeddings/oleObject3.bin"/><Relationship Id="rId11" Type="http://schemas.openxmlformats.org/officeDocument/2006/relationships/image" Target="../media/image5.emf"/><Relationship Id="rId5" Type="http://schemas.openxmlformats.org/officeDocument/2006/relationships/image" Target="../media/image2.wmf"/><Relationship Id="rId15" Type="http://schemas.openxmlformats.org/officeDocument/2006/relationships/image" Target="../media/image7.emf"/><Relationship Id="rId10" Type="http://schemas.openxmlformats.org/officeDocument/2006/relationships/oleObject" Target="../embeddings/oleObject5.bin"/><Relationship Id="rId4" Type="http://schemas.openxmlformats.org/officeDocument/2006/relationships/oleObject" Target="../embeddings/oleObject2.bin"/><Relationship Id="rId9" Type="http://schemas.openxmlformats.org/officeDocument/2006/relationships/image" Target="../media/image4.wmf"/><Relationship Id="rId14" Type="http://schemas.openxmlformats.org/officeDocument/2006/relationships/oleObject" Target="../embeddings/oleObject7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34"/>
  <sheetViews>
    <sheetView zoomScale="110" zoomScaleNormal="110" workbookViewId="0">
      <selection activeCell="V14" sqref="V14"/>
    </sheetView>
  </sheetViews>
  <sheetFormatPr defaultRowHeight="15" x14ac:dyDescent="0.25"/>
  <cols>
    <col min="7" max="7" width="10.28515625" customWidth="1"/>
  </cols>
  <sheetData>
    <row r="1" spans="1:16" ht="16.5" x14ac:dyDescent="0.25">
      <c r="A1" s="88" t="s">
        <v>76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</row>
    <row r="2" spans="1:16" ht="16.5" x14ac:dyDescent="0.25">
      <c r="A2" s="15" t="s">
        <v>108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</row>
    <row r="3" spans="1:16" ht="16.5" x14ac:dyDescent="0.25">
      <c r="A3" s="88" t="s">
        <v>77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14"/>
      <c r="N3" s="14"/>
      <c r="O3" s="14"/>
      <c r="P3" s="14"/>
    </row>
    <row r="4" spans="1:16" x14ac:dyDescent="0.25">
      <c r="A4" s="14"/>
      <c r="B4" s="14" t="s">
        <v>83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</row>
    <row r="5" spans="1:16" x14ac:dyDescent="0.25">
      <c r="A5" s="14"/>
      <c r="B5" s="14" t="s">
        <v>110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</row>
    <row r="6" spans="1:16" x14ac:dyDescent="0.25">
      <c r="A6" s="14" t="s">
        <v>75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</row>
    <row r="7" spans="1:16" x14ac:dyDescent="0.25">
      <c r="A7" s="14"/>
      <c r="B7" s="14" t="s">
        <v>78</v>
      </c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</row>
    <row r="8" spans="1:16" x14ac:dyDescent="0.25">
      <c r="A8" s="14"/>
      <c r="B8" s="14" t="s">
        <v>97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</row>
    <row r="9" spans="1:16" x14ac:dyDescent="0.25">
      <c r="A9" s="14" t="s">
        <v>79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</row>
    <row r="10" spans="1:16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</row>
    <row r="11" spans="1:16" s="3" customFormat="1" x14ac:dyDescent="0.25">
      <c r="A11" s="3" t="s">
        <v>243</v>
      </c>
    </row>
    <row r="12" spans="1:16" x14ac:dyDescent="0.25">
      <c r="C12" t="s">
        <v>80</v>
      </c>
    </row>
    <row r="13" spans="1:16" ht="17.25" x14ac:dyDescent="0.25">
      <c r="C13" s="16" t="s">
        <v>98</v>
      </c>
      <c r="D13" s="16"/>
    </row>
    <row r="14" spans="1:16" x14ac:dyDescent="0.25">
      <c r="C14" t="s">
        <v>81</v>
      </c>
    </row>
    <row r="15" spans="1:16" s="3" customFormat="1" x14ac:dyDescent="0.25">
      <c r="A15" s="3" t="s">
        <v>244</v>
      </c>
    </row>
    <row r="16" spans="1:16" ht="18" x14ac:dyDescent="0.35">
      <c r="C16" t="s">
        <v>99</v>
      </c>
      <c r="D16" t="s">
        <v>82</v>
      </c>
    </row>
    <row r="17" spans="1:8" x14ac:dyDescent="0.25">
      <c r="C17" t="s">
        <v>100</v>
      </c>
    </row>
    <row r="18" spans="1:8" ht="17.25" x14ac:dyDescent="0.25">
      <c r="C18" s="89" t="s">
        <v>101</v>
      </c>
      <c r="D18" s="89"/>
      <c r="E18" s="89"/>
      <c r="F18" s="89"/>
    </row>
    <row r="19" spans="1:8" x14ac:dyDescent="0.25">
      <c r="A19" t="s">
        <v>113</v>
      </c>
    </row>
    <row r="20" spans="1:8" x14ac:dyDescent="0.25">
      <c r="A20" t="s">
        <v>90</v>
      </c>
      <c r="H20" t="s">
        <v>84</v>
      </c>
    </row>
    <row r="21" spans="1:8" ht="18" x14ac:dyDescent="0.35">
      <c r="B21" s="5" t="s">
        <v>87</v>
      </c>
      <c r="C21" t="s">
        <v>84</v>
      </c>
      <c r="D21" t="s">
        <v>85</v>
      </c>
      <c r="E21" t="s">
        <v>84</v>
      </c>
      <c r="F21" t="s">
        <v>91</v>
      </c>
    </row>
    <row r="22" spans="1:8" x14ac:dyDescent="0.25">
      <c r="E22" t="s">
        <v>86</v>
      </c>
      <c r="F22" t="s">
        <v>102</v>
      </c>
    </row>
    <row r="23" spans="1:8" ht="18" x14ac:dyDescent="0.35">
      <c r="D23" t="s">
        <v>88</v>
      </c>
      <c r="E23" t="s">
        <v>89</v>
      </c>
      <c r="F23" t="s">
        <v>103</v>
      </c>
    </row>
    <row r="24" spans="1:8" x14ac:dyDescent="0.25">
      <c r="A24" t="s">
        <v>112</v>
      </c>
    </row>
    <row r="25" spans="1:8" ht="18" x14ac:dyDescent="0.35">
      <c r="B25" t="s">
        <v>104</v>
      </c>
    </row>
    <row r="26" spans="1:8" ht="18" x14ac:dyDescent="0.35">
      <c r="C26" t="s">
        <v>92</v>
      </c>
    </row>
    <row r="27" spans="1:8" ht="18" x14ac:dyDescent="0.35">
      <c r="B27" t="s">
        <v>105</v>
      </c>
    </row>
    <row r="28" spans="1:8" ht="18" x14ac:dyDescent="0.35">
      <c r="C28" t="s">
        <v>93</v>
      </c>
    </row>
    <row r="29" spans="1:8" x14ac:dyDescent="0.25">
      <c r="A29" t="s">
        <v>94</v>
      </c>
    </row>
    <row r="30" spans="1:8" x14ac:dyDescent="0.25">
      <c r="B30" t="s">
        <v>95</v>
      </c>
    </row>
    <row r="31" spans="1:8" x14ac:dyDescent="0.25">
      <c r="B31" t="s">
        <v>96</v>
      </c>
    </row>
    <row r="32" spans="1:8" x14ac:dyDescent="0.25">
      <c r="B32" t="s">
        <v>111</v>
      </c>
      <c r="F32" s="5"/>
    </row>
    <row r="33" spans="2:3" x14ac:dyDescent="0.25">
      <c r="C33" t="s">
        <v>106</v>
      </c>
    </row>
    <row r="34" spans="2:3" ht="18" x14ac:dyDescent="0.35">
      <c r="B34" t="s">
        <v>133</v>
      </c>
    </row>
  </sheetData>
  <mergeCells count="3">
    <mergeCell ref="A1:P1"/>
    <mergeCell ref="A3:L3"/>
    <mergeCell ref="C18:F18"/>
  </mergeCells>
  <pageMargins left="0.7" right="0.7" top="0.75" bottom="0.75" header="0.3" footer="0.3"/>
  <pageSetup paperSize="9" orientation="portrait" horizontalDpi="300" verticalDpi="300" r:id="rId1"/>
  <drawing r:id="rId2"/>
  <legacyDrawing r:id="rId3"/>
  <oleObjects>
    <mc:AlternateContent xmlns:mc="http://schemas.openxmlformats.org/markup-compatibility/2006">
      <mc:Choice Requires="x14">
        <oleObject progId="Equation.3" shapeId="6146" r:id="rId4">
          <objectPr defaultSize="0" r:id="rId5">
            <anchor moveWithCells="1">
              <from>
                <xdr:col>2</xdr:col>
                <xdr:colOff>28575</xdr:colOff>
                <xdr:row>16</xdr:row>
                <xdr:rowOff>28575</xdr:rowOff>
              </from>
              <to>
                <xdr:col>2</xdr:col>
                <xdr:colOff>152400</xdr:colOff>
                <xdr:row>17</xdr:row>
                <xdr:rowOff>0</xdr:rowOff>
              </to>
            </anchor>
          </objectPr>
        </oleObject>
      </mc:Choice>
      <mc:Fallback>
        <oleObject progId="Equation.3" shapeId="6146" r:id="rId4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activeCell="E1" sqref="E1"/>
    </sheetView>
  </sheetViews>
  <sheetFormatPr defaultRowHeight="15" x14ac:dyDescent="0.25"/>
  <cols>
    <col min="1" max="4" width="9.140625" style="7"/>
  </cols>
  <sheetData>
    <row r="1" spans="1:7" x14ac:dyDescent="0.25">
      <c r="A1" s="7" t="s">
        <v>294</v>
      </c>
      <c r="B1" s="7" t="s">
        <v>295</v>
      </c>
      <c r="E1" t="s">
        <v>148</v>
      </c>
    </row>
    <row r="2" spans="1:7" x14ac:dyDescent="0.25">
      <c r="A2">
        <v>11.736506192173692</v>
      </c>
      <c r="B2">
        <v>9.5191808832056637</v>
      </c>
      <c r="C2" s="87"/>
    </row>
    <row r="3" spans="1:7" x14ac:dyDescent="0.25">
      <c r="A3">
        <v>10.467416612082161</v>
      </c>
      <c r="B3">
        <v>11.245612964262826</v>
      </c>
      <c r="C3" s="87"/>
    </row>
    <row r="4" spans="1:7" x14ac:dyDescent="0.25">
      <c r="A4">
        <v>10.321794004776166</v>
      </c>
      <c r="B4">
        <v>6.5549180578020572</v>
      </c>
      <c r="C4" s="87"/>
      <c r="E4" t="s">
        <v>149</v>
      </c>
      <c r="F4" s="53">
        <f>_xlfn.QUARTILE.INC(A:A,0)</f>
        <v>3.6719086690573022</v>
      </c>
      <c r="G4" s="53">
        <f>_xlfn.QUARTILE.INC(B:B,0)</f>
        <v>5.2621539963988155</v>
      </c>
    </row>
    <row r="5" spans="1:7" x14ac:dyDescent="0.25">
      <c r="A5">
        <v>13.000629931193544</v>
      </c>
      <c r="B5">
        <v>8.3552049317911319</v>
      </c>
      <c r="C5" s="87"/>
      <c r="E5" t="s">
        <v>150</v>
      </c>
      <c r="F5" s="53">
        <f>_xlfn.QUARTILE.INC(A:A,1)</f>
        <v>8.3454608809552155</v>
      </c>
      <c r="G5" s="53">
        <f>_xlfn.QUARTILE.INC(B:B,1)</f>
        <v>7.8902554399243137</v>
      </c>
    </row>
    <row r="6" spans="1:7" x14ac:dyDescent="0.25">
      <c r="A6">
        <v>9.2650998592580436</v>
      </c>
      <c r="B6">
        <v>7.1875667592394787</v>
      </c>
      <c r="C6" s="87"/>
      <c r="E6" t="s">
        <v>151</v>
      </c>
      <c r="F6" s="53">
        <f>_xlfn.QUARTILE.INC(A:A,2)</f>
        <v>10.300914280160214</v>
      </c>
      <c r="G6" s="53">
        <f>_xlfn.QUARTILE.INC(B:B,2)</f>
        <v>9.9847407452620018</v>
      </c>
    </row>
    <row r="7" spans="1:7" x14ac:dyDescent="0.25">
      <c r="A7">
        <v>8.4315104484267067</v>
      </c>
      <c r="B7">
        <v>10.739616077150792</v>
      </c>
      <c r="C7" s="87"/>
      <c r="E7" t="s">
        <v>152</v>
      </c>
      <c r="F7" s="53">
        <f>_xlfn.QUARTILE.INC(A:A,3)</f>
        <v>12.088441419800802</v>
      </c>
      <c r="G7" s="53">
        <f>_xlfn.QUARTILE.INC(B:B,3)</f>
        <v>12.764137699514755</v>
      </c>
    </row>
    <row r="8" spans="1:7" x14ac:dyDescent="0.25">
      <c r="A8">
        <v>9.927357521301019</v>
      </c>
      <c r="B8">
        <v>6.6876735740226447</v>
      </c>
      <c r="C8" s="87"/>
      <c r="E8" t="s">
        <v>153</v>
      </c>
      <c r="F8" s="53">
        <f>_xlfn.QUARTILE.INC(A:A,4)</f>
        <v>19.069044608622789</v>
      </c>
      <c r="G8" s="53">
        <f>_xlfn.QUARTILE.INC(B:B,4)</f>
        <v>14.901425214392528</v>
      </c>
    </row>
    <row r="9" spans="1:7" x14ac:dyDescent="0.25">
      <c r="A9">
        <v>13.598815965233371</v>
      </c>
      <c r="B9">
        <v>13.773155919064914</v>
      </c>
      <c r="C9" s="87"/>
    </row>
    <row r="10" spans="1:7" x14ac:dyDescent="0.25">
      <c r="A10">
        <v>9.8727059846714837</v>
      </c>
      <c r="B10">
        <v>8.5047456282235174</v>
      </c>
      <c r="C10" s="87"/>
    </row>
    <row r="11" spans="1:7" x14ac:dyDescent="0.25">
      <c r="A11">
        <v>12.781546299956972</v>
      </c>
      <c r="B11">
        <v>9.0180669576097898</v>
      </c>
      <c r="C11" s="87"/>
    </row>
    <row r="12" spans="1:7" x14ac:dyDescent="0.25">
      <c r="A12">
        <v>9.6911287780676503</v>
      </c>
      <c r="B12">
        <v>10.33738212225715</v>
      </c>
      <c r="C12" s="87"/>
    </row>
    <row r="13" spans="1:7" x14ac:dyDescent="0.25">
      <c r="A13">
        <v>13.900995579897426</v>
      </c>
      <c r="B13">
        <v>11.840113528855252</v>
      </c>
      <c r="C13" s="87"/>
    </row>
    <row r="14" spans="1:7" x14ac:dyDescent="0.25">
      <c r="A14">
        <v>5.2019743432174437</v>
      </c>
      <c r="B14">
        <v>13.836939603869746</v>
      </c>
      <c r="C14" s="87"/>
    </row>
    <row r="15" spans="1:7" x14ac:dyDescent="0.25">
      <c r="A15">
        <v>4.1276473691686988</v>
      </c>
      <c r="B15">
        <v>14.67558824427015</v>
      </c>
      <c r="C15" s="87"/>
    </row>
    <row r="16" spans="1:7" x14ac:dyDescent="0.25">
      <c r="A16">
        <v>11.60464878717903</v>
      </c>
      <c r="B16">
        <v>7.6447340311899161</v>
      </c>
      <c r="C16" s="87"/>
    </row>
    <row r="17" spans="1:3" x14ac:dyDescent="0.25">
      <c r="A17">
        <v>12.592012151581002</v>
      </c>
      <c r="B17">
        <v>9.3653675954466387</v>
      </c>
      <c r="C17" s="87"/>
    </row>
    <row r="18" spans="1:3" x14ac:dyDescent="0.25">
      <c r="A18">
        <v>13.339098384458339</v>
      </c>
      <c r="B18">
        <v>6.0632648701437422</v>
      </c>
      <c r="C18" s="87"/>
    </row>
    <row r="19" spans="1:3" x14ac:dyDescent="0.25">
      <c r="A19">
        <v>11.841788161982549</v>
      </c>
      <c r="B19">
        <v>14.154942472609637</v>
      </c>
      <c r="C19" s="87"/>
    </row>
    <row r="20" spans="1:3" x14ac:dyDescent="0.25">
      <c r="A20">
        <v>4.9722223391290754</v>
      </c>
      <c r="B20">
        <v>9.0311899166844682</v>
      </c>
      <c r="C20" s="87"/>
    </row>
    <row r="21" spans="1:3" x14ac:dyDescent="0.25">
      <c r="A21">
        <v>11.98038833332248</v>
      </c>
      <c r="B21">
        <v>10.831476790673543</v>
      </c>
      <c r="C21" s="87"/>
    </row>
    <row r="22" spans="1:3" x14ac:dyDescent="0.25">
      <c r="A22">
        <v>6.2485799187561497</v>
      </c>
      <c r="B22">
        <v>9.4956816309091465</v>
      </c>
      <c r="C22" s="87"/>
    </row>
    <row r="23" spans="1:3" x14ac:dyDescent="0.25">
      <c r="A23">
        <v>15.185047484701499</v>
      </c>
      <c r="B23">
        <v>6.2463759269997254</v>
      </c>
      <c r="C23" s="87"/>
    </row>
    <row r="24" spans="1:3" x14ac:dyDescent="0.25">
      <c r="A24">
        <v>7.4848014971939847</v>
      </c>
      <c r="B24">
        <v>7.9541917172765277</v>
      </c>
      <c r="C24" s="87"/>
    </row>
    <row r="25" spans="1:3" x14ac:dyDescent="0.25">
      <c r="A25">
        <v>12.258489075757097</v>
      </c>
      <c r="B25">
        <v>11.379284035767693</v>
      </c>
      <c r="C25" s="87"/>
    </row>
    <row r="26" spans="1:3" x14ac:dyDescent="0.25">
      <c r="A26">
        <v>10.305180947179906</v>
      </c>
      <c r="B26">
        <v>7.1716971343119607</v>
      </c>
      <c r="C26" s="87"/>
    </row>
    <row r="27" spans="1:3" x14ac:dyDescent="0.25">
      <c r="A27">
        <v>6.2680612952681258</v>
      </c>
      <c r="B27">
        <v>11.450086977752006</v>
      </c>
      <c r="C27" s="87"/>
    </row>
    <row r="28" spans="1:3" x14ac:dyDescent="0.25">
      <c r="A28">
        <v>8.7743990459421184</v>
      </c>
      <c r="B28">
        <v>9.0717795342875451</v>
      </c>
      <c r="C28" s="87"/>
    </row>
    <row r="29" spans="1:3" x14ac:dyDescent="0.25">
      <c r="A29">
        <v>12.03175886781537</v>
      </c>
      <c r="B29">
        <v>13.563188573870052</v>
      </c>
      <c r="C29" s="87"/>
    </row>
    <row r="30" spans="1:3" x14ac:dyDescent="0.25">
      <c r="A30">
        <v>14.700018507719506</v>
      </c>
      <c r="B30">
        <v>6.8445387127292703</v>
      </c>
      <c r="C30" s="87"/>
    </row>
    <row r="31" spans="1:3" x14ac:dyDescent="0.25">
      <c r="A31">
        <v>8.7258388500777073</v>
      </c>
      <c r="B31">
        <v>5.2621539963988155</v>
      </c>
      <c r="C31" s="87"/>
    </row>
    <row r="32" spans="1:3" x14ac:dyDescent="0.25">
      <c r="A32">
        <v>5.9698106977157295</v>
      </c>
      <c r="B32">
        <v>14.630726035340434</v>
      </c>
      <c r="C32" s="87"/>
    </row>
    <row r="33" spans="1:3" x14ac:dyDescent="0.25">
      <c r="A33">
        <v>3.6719086690573022</v>
      </c>
      <c r="B33">
        <v>9.4358653523361919</v>
      </c>
      <c r="C33" s="87"/>
    </row>
    <row r="34" spans="1:3" x14ac:dyDescent="0.25">
      <c r="A34">
        <v>7.0804060467344243</v>
      </c>
      <c r="B34">
        <v>10.973693044831691</v>
      </c>
      <c r="C34" s="87"/>
    </row>
    <row r="35" spans="1:3" x14ac:dyDescent="0.25">
      <c r="A35">
        <v>14.281114343029913</v>
      </c>
      <c r="B35">
        <v>9.4511246070741901</v>
      </c>
      <c r="C35" s="87"/>
    </row>
    <row r="36" spans="1:3" x14ac:dyDescent="0.25">
      <c r="A36">
        <v>10.441646079707425</v>
      </c>
      <c r="B36">
        <v>6.8897061067537457</v>
      </c>
      <c r="C36" s="87"/>
    </row>
    <row r="37" spans="1:3" x14ac:dyDescent="0.25">
      <c r="A37">
        <v>13.605896381486673</v>
      </c>
      <c r="B37">
        <v>14.530320139164402</v>
      </c>
      <c r="C37" s="87"/>
    </row>
    <row r="38" spans="1:3" x14ac:dyDescent="0.25">
      <c r="A38">
        <v>12.808824319799896</v>
      </c>
      <c r="B38">
        <v>11.031373027741324</v>
      </c>
      <c r="C38" s="87"/>
    </row>
    <row r="39" spans="1:3" x14ac:dyDescent="0.25">
      <c r="A39">
        <v>13.643992840807186</v>
      </c>
      <c r="B39">
        <v>10.382854701376385</v>
      </c>
      <c r="C39" s="87"/>
    </row>
    <row r="40" spans="1:3" x14ac:dyDescent="0.25">
      <c r="A40">
        <v>10.921845639823005</v>
      </c>
      <c r="B40">
        <v>9.3910031434064756</v>
      </c>
      <c r="C40" s="87"/>
    </row>
    <row r="41" spans="1:3" x14ac:dyDescent="0.25">
      <c r="A41">
        <v>9.6867427398683503</v>
      </c>
      <c r="B41">
        <v>5.2963347270119332</v>
      </c>
      <c r="C41" s="87"/>
    </row>
    <row r="42" spans="1:3" x14ac:dyDescent="0.25">
      <c r="A42">
        <v>14.832145350519568</v>
      </c>
      <c r="B42">
        <v>11.442457350383007</v>
      </c>
      <c r="C42" s="87"/>
    </row>
    <row r="43" spans="1:3" x14ac:dyDescent="0.25">
      <c r="A43">
        <v>11.12769612314878</v>
      </c>
      <c r="B43">
        <v>8.4626300851466407</v>
      </c>
      <c r="C43" s="87"/>
    </row>
    <row r="44" spans="1:3" x14ac:dyDescent="0.25">
      <c r="A44">
        <v>5.1184963720152155</v>
      </c>
      <c r="B44">
        <v>14.88982818079165</v>
      </c>
      <c r="C44" s="87"/>
    </row>
    <row r="45" spans="1:3" x14ac:dyDescent="0.25">
      <c r="A45">
        <v>12.814874733303441</v>
      </c>
      <c r="B45">
        <v>6.5591906491286966</v>
      </c>
      <c r="C45" s="87"/>
    </row>
    <row r="46" spans="1:3" x14ac:dyDescent="0.25">
      <c r="A46">
        <v>10.084119164966978</v>
      </c>
      <c r="B46">
        <v>13.459425641651663</v>
      </c>
      <c r="C46" s="87"/>
    </row>
    <row r="47" spans="1:3" x14ac:dyDescent="0.25">
      <c r="A47">
        <v>19.069044608622789</v>
      </c>
      <c r="B47">
        <v>7.7488021485030671</v>
      </c>
      <c r="C47" s="87"/>
    </row>
    <row r="48" spans="1:3" x14ac:dyDescent="0.25">
      <c r="A48">
        <v>11.647711087571224</v>
      </c>
      <c r="B48">
        <v>12.758110293893246</v>
      </c>
      <c r="C48" s="87"/>
    </row>
    <row r="49" spans="1:3" x14ac:dyDescent="0.25">
      <c r="A49">
        <v>6.9547593536844943</v>
      </c>
      <c r="B49">
        <v>10.557725760673849</v>
      </c>
      <c r="C49" s="87"/>
    </row>
    <row r="50" spans="1:3" x14ac:dyDescent="0.25">
      <c r="A50">
        <v>8.4945759479160188</v>
      </c>
      <c r="B50">
        <v>14.296548356578265</v>
      </c>
      <c r="C50" s="87"/>
    </row>
    <row r="51" spans="1:3" x14ac:dyDescent="0.25">
      <c r="A51">
        <v>7.5987770994834136</v>
      </c>
      <c r="B51">
        <v>9.8072756126590779</v>
      </c>
      <c r="C51" s="87"/>
    </row>
    <row r="52" spans="1:3" x14ac:dyDescent="0.25">
      <c r="A52">
        <v>9.2006019056134392</v>
      </c>
      <c r="B52">
        <v>13.675191503646962</v>
      </c>
      <c r="C52" s="87"/>
    </row>
    <row r="53" spans="1:3" x14ac:dyDescent="0.25">
      <c r="A53">
        <v>11.708361878627329</v>
      </c>
      <c r="B53">
        <v>14.12839136936552</v>
      </c>
      <c r="C53" s="87"/>
    </row>
    <row r="54" spans="1:3" x14ac:dyDescent="0.25">
      <c r="A54">
        <v>16.215841494849883</v>
      </c>
      <c r="B54">
        <v>11.827295754875333</v>
      </c>
      <c r="C54" s="87"/>
    </row>
    <row r="55" spans="1:3" x14ac:dyDescent="0.25">
      <c r="A55">
        <v>9.9367673808592372</v>
      </c>
      <c r="B55">
        <v>10.865657521286661</v>
      </c>
      <c r="C55" s="87"/>
    </row>
    <row r="56" spans="1:3" x14ac:dyDescent="0.25">
      <c r="A56">
        <v>10.568984432902653</v>
      </c>
      <c r="B56">
        <v>14.411297952208015</v>
      </c>
      <c r="C56" s="87"/>
    </row>
    <row r="57" spans="1:3" x14ac:dyDescent="0.25">
      <c r="A57">
        <v>8.9802086020063143</v>
      </c>
      <c r="B57">
        <v>5.596636860255745</v>
      </c>
      <c r="C57" s="87"/>
    </row>
    <row r="58" spans="1:3" x14ac:dyDescent="0.25">
      <c r="A58">
        <v>11.517146301921457</v>
      </c>
      <c r="B58">
        <v>10.162205877864924</v>
      </c>
      <c r="C58" s="87"/>
    </row>
    <row r="59" spans="1:3" x14ac:dyDescent="0.25">
      <c r="A59">
        <v>10.91703668658738</v>
      </c>
      <c r="B59">
        <v>6.331522568437757</v>
      </c>
      <c r="C59" s="87"/>
    </row>
    <row r="60" spans="1:3" x14ac:dyDescent="0.25">
      <c r="A60">
        <v>10.668857182972715</v>
      </c>
      <c r="B60">
        <v>10.525681325724051</v>
      </c>
      <c r="C60" s="87"/>
    </row>
    <row r="61" spans="1:3" x14ac:dyDescent="0.25">
      <c r="A61">
        <v>10.307950358546805</v>
      </c>
      <c r="B61">
        <v>7.9374065370647298</v>
      </c>
      <c r="C61" s="87"/>
    </row>
    <row r="62" spans="1:3" x14ac:dyDescent="0.25">
      <c r="A62">
        <v>8.4992587087617721</v>
      </c>
      <c r="B62">
        <v>6.4178899502548292</v>
      </c>
      <c r="C62" s="87"/>
    </row>
    <row r="63" spans="1:3" x14ac:dyDescent="0.25">
      <c r="A63">
        <v>4.701993273338303</v>
      </c>
      <c r="B63">
        <v>11.736045411542101</v>
      </c>
      <c r="C63" s="87"/>
    </row>
    <row r="64" spans="1:3" x14ac:dyDescent="0.25">
      <c r="A64">
        <v>10.1502678514953</v>
      </c>
      <c r="B64">
        <v>9.7868282113101586</v>
      </c>
      <c r="C64" s="87"/>
    </row>
    <row r="65" spans="1:3" x14ac:dyDescent="0.25">
      <c r="A65">
        <v>7.9485687617852818</v>
      </c>
      <c r="B65">
        <v>9.766380809961241</v>
      </c>
      <c r="C65" s="87"/>
    </row>
    <row r="66" spans="1:3" x14ac:dyDescent="0.25">
      <c r="A66">
        <v>9.9404440131911542</v>
      </c>
      <c r="B66">
        <v>13.988921781060213</v>
      </c>
      <c r="C66" s="87"/>
    </row>
    <row r="67" spans="1:3" x14ac:dyDescent="0.25">
      <c r="A67">
        <v>7.0336193655384704</v>
      </c>
      <c r="B67">
        <v>14.165318765831477</v>
      </c>
      <c r="C67" s="87"/>
    </row>
    <row r="68" spans="1:3" x14ac:dyDescent="0.25">
      <c r="A68">
        <v>9.1698825851926813</v>
      </c>
      <c r="B68">
        <v>14.124118778038881</v>
      </c>
      <c r="C68" s="87"/>
    </row>
    <row r="69" spans="1:3" x14ac:dyDescent="0.25">
      <c r="A69">
        <v>6.7249459587037563</v>
      </c>
      <c r="B69">
        <v>10.728629413739434</v>
      </c>
      <c r="C69" s="87"/>
    </row>
    <row r="70" spans="1:3" x14ac:dyDescent="0.25">
      <c r="A70">
        <v>11.141747816291172</v>
      </c>
      <c r="B70">
        <v>12.637562181463057</v>
      </c>
      <c r="C70" s="87"/>
    </row>
    <row r="71" spans="1:3" x14ac:dyDescent="0.25">
      <c r="A71">
        <v>7.4408319758367725</v>
      </c>
      <c r="B71">
        <v>13.243049409466842</v>
      </c>
      <c r="C71" s="87"/>
    </row>
    <row r="72" spans="1:3" x14ac:dyDescent="0.25">
      <c r="A72">
        <v>12.677741122170119</v>
      </c>
      <c r="B72">
        <v>12.93206579790643</v>
      </c>
      <c r="C72" s="87"/>
    </row>
    <row r="73" spans="1:3" x14ac:dyDescent="0.25">
      <c r="A73">
        <v>6.989138253411511</v>
      </c>
      <c r="B73">
        <v>12.8408154545732</v>
      </c>
      <c r="C73" s="87"/>
    </row>
    <row r="74" spans="1:3" x14ac:dyDescent="0.25">
      <c r="A74">
        <v>5.9596061671618372</v>
      </c>
      <c r="B74">
        <v>10.712149418622394</v>
      </c>
      <c r="C74" s="87"/>
    </row>
    <row r="75" spans="1:3" x14ac:dyDescent="0.25">
      <c r="A75">
        <v>8.087312178540742</v>
      </c>
      <c r="B75">
        <v>5.7272560808130129</v>
      </c>
      <c r="C75" s="87"/>
    </row>
    <row r="76" spans="1:3" x14ac:dyDescent="0.25">
      <c r="A76">
        <v>12.301994754816405</v>
      </c>
      <c r="B76">
        <v>5.5313272499771111</v>
      </c>
      <c r="C76" s="87"/>
    </row>
    <row r="77" spans="1:3" x14ac:dyDescent="0.25">
      <c r="A77">
        <v>12.721089913393371</v>
      </c>
      <c r="B77">
        <v>14.35666982024598</v>
      </c>
      <c r="C77" s="87"/>
    </row>
    <row r="78" spans="1:3" x14ac:dyDescent="0.25">
      <c r="A78">
        <v>8.8273486906109611</v>
      </c>
      <c r="B78">
        <v>9.8048341319009982</v>
      </c>
      <c r="C78" s="87"/>
    </row>
    <row r="79" spans="1:3" x14ac:dyDescent="0.25">
      <c r="A79">
        <v>5.5112343741348013</v>
      </c>
      <c r="B79">
        <v>12.782219916379283</v>
      </c>
      <c r="C79" s="87"/>
    </row>
    <row r="80" spans="1:3" x14ac:dyDescent="0.25">
      <c r="A80">
        <v>11.744654127833201</v>
      </c>
      <c r="B80">
        <v>5.6045716727195041</v>
      </c>
      <c r="C80" s="87"/>
    </row>
    <row r="81" spans="1:3" x14ac:dyDescent="0.25">
      <c r="A81">
        <v>10.858531166159082</v>
      </c>
      <c r="B81">
        <v>7.7103488265633109</v>
      </c>
      <c r="C81" s="87"/>
    </row>
    <row r="82" spans="1:3" x14ac:dyDescent="0.25">
      <c r="A82">
        <v>4.8036838759435341</v>
      </c>
      <c r="B82">
        <v>7.1677297280800811</v>
      </c>
      <c r="C82" s="87"/>
    </row>
    <row r="83" spans="1:3" x14ac:dyDescent="0.25">
      <c r="A83">
        <v>15.144638635101728</v>
      </c>
      <c r="B83">
        <v>13.986175115207374</v>
      </c>
      <c r="C83" s="87"/>
    </row>
    <row r="84" spans="1:3" x14ac:dyDescent="0.25">
      <c r="A84">
        <v>10.181526047526859</v>
      </c>
      <c r="B84">
        <v>5.4147465437788016</v>
      </c>
      <c r="C84" s="87"/>
    </row>
    <row r="85" spans="1:3" x14ac:dyDescent="0.25">
      <c r="A85">
        <v>10.958482360147173</v>
      </c>
      <c r="B85">
        <v>8.1089205603198344</v>
      </c>
      <c r="C85" s="87"/>
    </row>
    <row r="86" spans="1:3" x14ac:dyDescent="0.25">
      <c r="A86">
        <v>7.3338617564877495</v>
      </c>
      <c r="B86">
        <v>6.1899166844691305</v>
      </c>
      <c r="C86" s="87"/>
    </row>
    <row r="87" spans="1:3" x14ac:dyDescent="0.25">
      <c r="A87">
        <v>10.614382997810026</v>
      </c>
      <c r="B87">
        <v>7.145146031067843</v>
      </c>
      <c r="C87" s="87"/>
    </row>
    <row r="88" spans="1:3" x14ac:dyDescent="0.25">
      <c r="A88">
        <v>11.036339654092444</v>
      </c>
      <c r="B88">
        <v>12.625354777672658</v>
      </c>
      <c r="C88" s="87"/>
    </row>
    <row r="89" spans="1:3" x14ac:dyDescent="0.25">
      <c r="A89">
        <v>13.013522018591175</v>
      </c>
      <c r="B89">
        <v>14.327677236243781</v>
      </c>
      <c r="C89" s="87"/>
    </row>
    <row r="90" spans="1:3" x14ac:dyDescent="0.25">
      <c r="A90">
        <v>9.0827245710534044</v>
      </c>
      <c r="B90">
        <v>10.257423627430036</v>
      </c>
      <c r="C90" s="87"/>
    </row>
    <row r="91" spans="1:3" x14ac:dyDescent="0.25">
      <c r="A91">
        <v>16.771988410037011</v>
      </c>
      <c r="B91">
        <v>7.9648731955931273</v>
      </c>
      <c r="C91" s="87"/>
    </row>
    <row r="92" spans="1:3" x14ac:dyDescent="0.25">
      <c r="A92">
        <v>13.949610345443944</v>
      </c>
      <c r="B92">
        <v>7.5241859187597271</v>
      </c>
      <c r="C92" s="87"/>
    </row>
    <row r="93" spans="1:3" x14ac:dyDescent="0.25">
      <c r="A93">
        <v>7.6180129124259111</v>
      </c>
      <c r="B93">
        <v>8.2764671773430578</v>
      </c>
      <c r="C93" s="87"/>
    </row>
    <row r="94" spans="1:3" x14ac:dyDescent="0.25">
      <c r="A94">
        <v>11.931848601088859</v>
      </c>
      <c r="B94">
        <v>10.303201391644032</v>
      </c>
      <c r="C94" s="87"/>
    </row>
    <row r="95" spans="1:3" x14ac:dyDescent="0.25">
      <c r="A95">
        <v>9.311600049622939</v>
      </c>
      <c r="B95">
        <v>8.6521500289925832</v>
      </c>
      <c r="C95" s="87"/>
    </row>
    <row r="96" spans="1:3" x14ac:dyDescent="0.25">
      <c r="A96">
        <v>8.9590287441387773</v>
      </c>
      <c r="B96">
        <v>13.478652302621541</v>
      </c>
      <c r="C96" s="87"/>
    </row>
    <row r="97" spans="1:3" x14ac:dyDescent="0.25">
      <c r="A97">
        <v>16.667651177849621</v>
      </c>
      <c r="B97">
        <v>14.901425214392528</v>
      </c>
      <c r="C97" s="87"/>
    </row>
    <row r="98" spans="1:3" x14ac:dyDescent="0.25">
      <c r="A98">
        <v>4.4592673273291439</v>
      </c>
      <c r="B98">
        <v>11.360667744987335</v>
      </c>
      <c r="C98" s="87"/>
    </row>
    <row r="99" spans="1:3" x14ac:dyDescent="0.25">
      <c r="A99">
        <v>10.200843714992516</v>
      </c>
      <c r="B99">
        <v>9.5014801477095858</v>
      </c>
      <c r="C99" s="87"/>
    </row>
    <row r="100" spans="1:3" x14ac:dyDescent="0.25">
      <c r="A100">
        <v>10.296647613140522</v>
      </c>
      <c r="B100">
        <v>8.4171575060274062</v>
      </c>
      <c r="C100" s="87"/>
    </row>
    <row r="101" spans="1:3" x14ac:dyDescent="0.25">
      <c r="A101">
        <v>8.8449167176440824</v>
      </c>
      <c r="B101">
        <v>8.9738151188695952</v>
      </c>
      <c r="C101" s="87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1:L25"/>
  <sheetViews>
    <sheetView workbookViewId="0">
      <selection activeCell="F31" sqref="F31"/>
    </sheetView>
  </sheetViews>
  <sheetFormatPr defaultRowHeight="15" x14ac:dyDescent="0.25"/>
  <cols>
    <col min="7" max="7" width="11.28515625" customWidth="1"/>
  </cols>
  <sheetData>
    <row r="11" spans="1:8" x14ac:dyDescent="0.25">
      <c r="A11" t="s">
        <v>231</v>
      </c>
    </row>
    <row r="12" spans="1:8" x14ac:dyDescent="0.25">
      <c r="A12" s="5" t="s">
        <v>67</v>
      </c>
      <c r="B12" t="s">
        <v>205</v>
      </c>
      <c r="H12" t="s">
        <v>229</v>
      </c>
    </row>
    <row r="13" spans="1:8" x14ac:dyDescent="0.25">
      <c r="A13" s="5" t="s">
        <v>68</v>
      </c>
      <c r="B13" t="s">
        <v>207</v>
      </c>
      <c r="H13" t="s">
        <v>229</v>
      </c>
    </row>
    <row r="14" spans="1:8" x14ac:dyDescent="0.25">
      <c r="A14" s="5" t="s">
        <v>206</v>
      </c>
      <c r="B14" t="s">
        <v>208</v>
      </c>
      <c r="H14" t="s">
        <v>229</v>
      </c>
    </row>
    <row r="15" spans="1:8" x14ac:dyDescent="0.25">
      <c r="A15" s="5" t="s">
        <v>209</v>
      </c>
      <c r="B15" t="s">
        <v>210</v>
      </c>
      <c r="H15" t="s">
        <v>67</v>
      </c>
    </row>
    <row r="16" spans="1:8" x14ac:dyDescent="0.25">
      <c r="A16" s="5" t="s">
        <v>211</v>
      </c>
      <c r="B16" t="s">
        <v>212</v>
      </c>
      <c r="H16" t="s">
        <v>67</v>
      </c>
    </row>
    <row r="17" spans="1:12" x14ac:dyDescent="0.25">
      <c r="A17" s="5" t="s">
        <v>213</v>
      </c>
      <c r="B17" t="s">
        <v>214</v>
      </c>
      <c r="H17" t="s">
        <v>67</v>
      </c>
    </row>
    <row r="18" spans="1:12" x14ac:dyDescent="0.25">
      <c r="A18" s="5" t="s">
        <v>215</v>
      </c>
      <c r="B18" t="s">
        <v>216</v>
      </c>
      <c r="H18" t="s">
        <v>67</v>
      </c>
    </row>
    <row r="19" spans="1:12" x14ac:dyDescent="0.25">
      <c r="A19" s="5" t="s">
        <v>217</v>
      </c>
      <c r="B19" t="s">
        <v>218</v>
      </c>
      <c r="H19" t="s">
        <v>67</v>
      </c>
    </row>
    <row r="20" spans="1:12" x14ac:dyDescent="0.25">
      <c r="A20" s="5" t="s">
        <v>219</v>
      </c>
      <c r="B20" t="s">
        <v>220</v>
      </c>
      <c r="H20" t="s">
        <v>229</v>
      </c>
    </row>
    <row r="21" spans="1:12" x14ac:dyDescent="0.25">
      <c r="A21" s="5" t="s">
        <v>221</v>
      </c>
      <c r="B21" t="s">
        <v>222</v>
      </c>
      <c r="H21" t="s">
        <v>229</v>
      </c>
    </row>
    <row r="22" spans="1:12" x14ac:dyDescent="0.25">
      <c r="A22" s="5" t="s">
        <v>223</v>
      </c>
      <c r="B22" t="s">
        <v>224</v>
      </c>
      <c r="L22" t="s">
        <v>67</v>
      </c>
    </row>
    <row r="23" spans="1:12" x14ac:dyDescent="0.25">
      <c r="A23" s="5" t="s">
        <v>225</v>
      </c>
      <c r="B23" t="s">
        <v>226</v>
      </c>
      <c r="H23" t="s">
        <v>229</v>
      </c>
    </row>
    <row r="24" spans="1:12" x14ac:dyDescent="0.25">
      <c r="A24" s="5" t="s">
        <v>227</v>
      </c>
      <c r="B24" t="s">
        <v>228</v>
      </c>
      <c r="H24" t="s">
        <v>67</v>
      </c>
    </row>
    <row r="25" spans="1:12" x14ac:dyDescent="0.25">
      <c r="A25" s="5" t="s">
        <v>229</v>
      </c>
      <c r="B25" t="s">
        <v>230</v>
      </c>
      <c r="H25" t="s">
        <v>229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42"/>
  <sheetViews>
    <sheetView zoomScaleNormal="100" workbookViewId="0">
      <selection activeCell="R20" sqref="R20"/>
    </sheetView>
  </sheetViews>
  <sheetFormatPr defaultRowHeight="15" x14ac:dyDescent="0.25"/>
  <sheetData>
    <row r="1" spans="1:12" x14ac:dyDescent="0.25">
      <c r="A1">
        <v>5</v>
      </c>
      <c r="B1">
        <v>1</v>
      </c>
      <c r="C1" t="s">
        <v>69</v>
      </c>
      <c r="D1" t="s">
        <v>72</v>
      </c>
    </row>
    <row r="2" spans="1:12" x14ac:dyDescent="0.25">
      <c r="A2">
        <v>1</v>
      </c>
      <c r="B2">
        <v>1</v>
      </c>
      <c r="D2" t="s">
        <v>61</v>
      </c>
      <c r="J2" s="3"/>
      <c r="L2" s="18" t="s">
        <v>114</v>
      </c>
    </row>
    <row r="3" spans="1:12" x14ac:dyDescent="0.25">
      <c r="A3">
        <v>5</v>
      </c>
      <c r="B3">
        <v>2</v>
      </c>
      <c r="D3" t="s">
        <v>107</v>
      </c>
    </row>
    <row r="4" spans="1:12" x14ac:dyDescent="0.25">
      <c r="A4">
        <v>2</v>
      </c>
      <c r="B4">
        <v>2</v>
      </c>
    </row>
    <row r="5" spans="1:12" x14ac:dyDescent="0.25">
      <c r="A5">
        <v>4</v>
      </c>
      <c r="B5">
        <v>2</v>
      </c>
      <c r="D5" s="4" t="s">
        <v>0</v>
      </c>
      <c r="E5" s="4" t="s">
        <v>1</v>
      </c>
      <c r="F5" s="4" t="s">
        <v>2</v>
      </c>
      <c r="G5" s="4" t="s">
        <v>3</v>
      </c>
      <c r="H5" s="4" t="s">
        <v>4</v>
      </c>
    </row>
    <row r="6" spans="1:12" x14ac:dyDescent="0.25">
      <c r="A6">
        <v>5</v>
      </c>
      <c r="B6">
        <v>4</v>
      </c>
      <c r="D6" s="4">
        <v>1</v>
      </c>
      <c r="E6" s="4">
        <f t="array" ref="E6:E10">FREQUENCY(A1:A20,D6:D10)</f>
        <v>2</v>
      </c>
      <c r="F6" s="4">
        <f>E6</f>
        <v>2</v>
      </c>
      <c r="G6" s="4">
        <f>E6/$E$11</f>
        <v>0.1</v>
      </c>
      <c r="H6" s="4">
        <f>G6</f>
        <v>0.1</v>
      </c>
      <c r="I6">
        <f>F6/$E$11</f>
        <v>0.1</v>
      </c>
    </row>
    <row r="7" spans="1:12" x14ac:dyDescent="0.25">
      <c r="A7">
        <v>4</v>
      </c>
      <c r="B7">
        <v>4</v>
      </c>
      <c r="D7" s="4">
        <v>2</v>
      </c>
      <c r="E7" s="4">
        <v>3</v>
      </c>
      <c r="F7" s="4">
        <f>F6+E7</f>
        <v>5</v>
      </c>
      <c r="G7" s="4">
        <f t="shared" ref="G7:G10" si="0">E7/$E$11</f>
        <v>0.15</v>
      </c>
      <c r="H7" s="4">
        <f>H6+G7</f>
        <v>0.25</v>
      </c>
      <c r="I7">
        <f t="shared" ref="I7:I10" si="1">F7/$E$11</f>
        <v>0.25</v>
      </c>
    </row>
    <row r="8" spans="1:12" x14ac:dyDescent="0.25">
      <c r="A8">
        <v>2</v>
      </c>
      <c r="B8">
        <v>4</v>
      </c>
      <c r="D8" s="4">
        <v>4</v>
      </c>
      <c r="E8" s="4">
        <v>6</v>
      </c>
      <c r="F8" s="4">
        <f t="shared" ref="F8:F10" si="2">F7+E8</f>
        <v>11</v>
      </c>
      <c r="G8" s="4">
        <f t="shared" si="0"/>
        <v>0.3</v>
      </c>
      <c r="H8" s="4">
        <f t="shared" ref="H8:H10" si="3">H7+G8</f>
        <v>0.55000000000000004</v>
      </c>
      <c r="I8">
        <f t="shared" si="1"/>
        <v>0.55000000000000004</v>
      </c>
    </row>
    <row r="9" spans="1:12" x14ac:dyDescent="0.25">
      <c r="A9">
        <v>5</v>
      </c>
      <c r="B9">
        <v>4</v>
      </c>
      <c r="D9" s="4">
        <v>5</v>
      </c>
      <c r="E9" s="4">
        <v>8</v>
      </c>
      <c r="F9" s="4">
        <f t="shared" si="2"/>
        <v>19</v>
      </c>
      <c r="G9" s="4">
        <f t="shared" si="0"/>
        <v>0.4</v>
      </c>
      <c r="H9" s="4">
        <f t="shared" si="3"/>
        <v>0.95000000000000007</v>
      </c>
      <c r="I9">
        <f t="shared" si="1"/>
        <v>0.95</v>
      </c>
    </row>
    <row r="10" spans="1:12" x14ac:dyDescent="0.25">
      <c r="A10">
        <v>1</v>
      </c>
      <c r="B10">
        <v>4</v>
      </c>
      <c r="D10" s="4">
        <v>9</v>
      </c>
      <c r="E10" s="4">
        <v>1</v>
      </c>
      <c r="F10" s="39">
        <f t="shared" si="2"/>
        <v>20</v>
      </c>
      <c r="G10" s="4">
        <f t="shared" si="0"/>
        <v>0.05</v>
      </c>
      <c r="H10" s="39">
        <f t="shared" si="3"/>
        <v>1</v>
      </c>
      <c r="I10" s="70">
        <f t="shared" si="1"/>
        <v>1</v>
      </c>
    </row>
    <row r="11" spans="1:12" x14ac:dyDescent="0.25">
      <c r="A11">
        <v>4</v>
      </c>
      <c r="B11">
        <v>4</v>
      </c>
      <c r="D11" s="40" t="s">
        <v>117</v>
      </c>
      <c r="E11" s="41">
        <f>SUM(E6:E10)</f>
        <v>20</v>
      </c>
      <c r="F11" s="40" t="s">
        <v>117</v>
      </c>
      <c r="G11" s="41">
        <f>SUM(G6:G10)</f>
        <v>1</v>
      </c>
      <c r="H11" s="40" t="s">
        <v>117</v>
      </c>
    </row>
    <row r="12" spans="1:12" x14ac:dyDescent="0.25">
      <c r="A12">
        <v>4</v>
      </c>
      <c r="B12">
        <v>5</v>
      </c>
    </row>
    <row r="13" spans="1:12" x14ac:dyDescent="0.25">
      <c r="A13">
        <v>5</v>
      </c>
      <c r="B13">
        <v>5</v>
      </c>
      <c r="D13" s="5" t="s">
        <v>191</v>
      </c>
      <c r="E13" s="43" t="s">
        <v>249</v>
      </c>
      <c r="F13" s="43"/>
      <c r="G13" s="43"/>
    </row>
    <row r="14" spans="1:12" x14ac:dyDescent="0.25">
      <c r="A14">
        <v>5</v>
      </c>
      <c r="B14">
        <v>5</v>
      </c>
      <c r="D14" s="5" t="s">
        <v>192</v>
      </c>
      <c r="E14" s="43" t="s">
        <v>248</v>
      </c>
      <c r="F14" s="43"/>
      <c r="G14" s="43"/>
    </row>
    <row r="15" spans="1:12" x14ac:dyDescent="0.25">
      <c r="A15">
        <v>2</v>
      </c>
      <c r="B15">
        <v>5</v>
      </c>
      <c r="D15" s="5" t="s">
        <v>183</v>
      </c>
      <c r="E15" s="43" t="s">
        <v>250</v>
      </c>
      <c r="F15" s="43"/>
      <c r="G15" s="43"/>
    </row>
    <row r="16" spans="1:12" x14ac:dyDescent="0.25">
      <c r="A16">
        <v>5</v>
      </c>
      <c r="B16">
        <v>5</v>
      </c>
      <c r="D16" s="5" t="s">
        <v>184</v>
      </c>
      <c r="E16" s="43" t="s">
        <v>251</v>
      </c>
      <c r="F16" s="43"/>
      <c r="G16" s="43"/>
    </row>
    <row r="17" spans="1:6" x14ac:dyDescent="0.25">
      <c r="A17">
        <v>4</v>
      </c>
      <c r="B17">
        <v>5</v>
      </c>
      <c r="D17" s="5" t="s">
        <v>186</v>
      </c>
      <c r="E17" s="95">
        <v>20</v>
      </c>
    </row>
    <row r="18" spans="1:6" x14ac:dyDescent="0.25">
      <c r="A18">
        <v>9</v>
      </c>
      <c r="B18">
        <v>5</v>
      </c>
      <c r="D18" s="5" t="s">
        <v>185</v>
      </c>
      <c r="E18" s="43" t="s">
        <v>252</v>
      </c>
    </row>
    <row r="19" spans="1:6" ht="15.75" thickBot="1" x14ac:dyDescent="0.3">
      <c r="A19">
        <v>4</v>
      </c>
      <c r="B19">
        <v>5</v>
      </c>
    </row>
    <row r="20" spans="1:6" x14ac:dyDescent="0.25">
      <c r="A20">
        <v>5</v>
      </c>
      <c r="B20">
        <v>9</v>
      </c>
      <c r="D20" s="72" t="s">
        <v>253</v>
      </c>
      <c r="E20" s="72" t="s">
        <v>1</v>
      </c>
      <c r="F20" s="72" t="s">
        <v>4</v>
      </c>
    </row>
    <row r="21" spans="1:6" x14ac:dyDescent="0.25">
      <c r="D21" s="2">
        <v>1</v>
      </c>
      <c r="E21" s="1">
        <v>2</v>
      </c>
      <c r="F21" s="20">
        <v>0.1</v>
      </c>
    </row>
    <row r="22" spans="1:6" x14ac:dyDescent="0.25">
      <c r="D22" s="2">
        <v>2</v>
      </c>
      <c r="E22" s="1">
        <v>3</v>
      </c>
      <c r="F22" s="20">
        <v>0.25</v>
      </c>
    </row>
    <row r="23" spans="1:6" x14ac:dyDescent="0.25">
      <c r="D23" s="2">
        <v>4</v>
      </c>
      <c r="E23" s="1">
        <v>6</v>
      </c>
      <c r="F23" s="20">
        <v>0.55000000000000004</v>
      </c>
    </row>
    <row r="24" spans="1:6" x14ac:dyDescent="0.25">
      <c r="D24" s="2">
        <v>5</v>
      </c>
      <c r="E24" s="1">
        <v>8</v>
      </c>
      <c r="F24" s="20">
        <v>0.95</v>
      </c>
    </row>
    <row r="25" spans="1:6" x14ac:dyDescent="0.25">
      <c r="D25" s="2">
        <v>9</v>
      </c>
      <c r="E25" s="1">
        <v>1</v>
      </c>
      <c r="F25" s="20">
        <v>1</v>
      </c>
    </row>
    <row r="26" spans="1:6" ht="15.75" thickBot="1" x14ac:dyDescent="0.3">
      <c r="D26" s="17" t="s">
        <v>254</v>
      </c>
      <c r="E26" s="17">
        <v>0</v>
      </c>
      <c r="F26" s="71">
        <v>1</v>
      </c>
    </row>
    <row r="35" spans="4:6" x14ac:dyDescent="0.25">
      <c r="D35" s="11"/>
      <c r="E35" s="11"/>
      <c r="F35" s="11"/>
    </row>
    <row r="36" spans="4:6" x14ac:dyDescent="0.25">
      <c r="D36" s="2"/>
      <c r="E36" s="1"/>
      <c r="F36" s="20"/>
    </row>
    <row r="37" spans="4:6" x14ac:dyDescent="0.25">
      <c r="D37" s="2"/>
      <c r="E37" s="1"/>
      <c r="F37" s="20"/>
    </row>
    <row r="38" spans="4:6" x14ac:dyDescent="0.25">
      <c r="D38" s="2"/>
      <c r="E38" s="1"/>
      <c r="F38" s="20"/>
    </row>
    <row r="39" spans="4:6" x14ac:dyDescent="0.25">
      <c r="D39" s="2"/>
      <c r="E39" s="1"/>
      <c r="F39" s="20"/>
    </row>
    <row r="40" spans="4:6" x14ac:dyDescent="0.25">
      <c r="D40" s="2"/>
      <c r="E40" s="1"/>
      <c r="F40" s="20"/>
    </row>
    <row r="41" spans="4:6" x14ac:dyDescent="0.25">
      <c r="D41" s="1"/>
      <c r="E41" s="1"/>
      <c r="F41" s="20"/>
    </row>
    <row r="42" spans="4:6" x14ac:dyDescent="0.25">
      <c r="D42" s="7"/>
      <c r="E42" s="7"/>
      <c r="F42" s="7"/>
    </row>
  </sheetData>
  <sortState ref="D21:D25">
    <sortCondition ref="D21"/>
  </sortState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zoomScaleNormal="100" workbookViewId="0"/>
  </sheetViews>
  <sheetFormatPr defaultRowHeight="15" x14ac:dyDescent="0.25"/>
  <cols>
    <col min="5" max="5" width="2.5703125" customWidth="1"/>
  </cols>
  <sheetData>
    <row r="1" spans="1:10" x14ac:dyDescent="0.25">
      <c r="A1">
        <v>97</v>
      </c>
      <c r="C1" t="s">
        <v>69</v>
      </c>
      <c r="D1" t="s">
        <v>73</v>
      </c>
    </row>
    <row r="2" spans="1:10" x14ac:dyDescent="0.25">
      <c r="A2">
        <v>103</v>
      </c>
      <c r="C2" t="s">
        <v>70</v>
      </c>
    </row>
    <row r="3" spans="1:10" x14ac:dyDescent="0.25">
      <c r="A3">
        <v>104</v>
      </c>
    </row>
    <row r="4" spans="1:10" x14ac:dyDescent="0.25">
      <c r="A4">
        <v>106</v>
      </c>
      <c r="C4" s="4" t="s">
        <v>19</v>
      </c>
      <c r="D4" s="4" t="s">
        <v>20</v>
      </c>
      <c r="F4" s="4" t="s">
        <v>1</v>
      </c>
      <c r="G4" s="4" t="s">
        <v>2</v>
      </c>
      <c r="H4" s="4" t="s">
        <v>3</v>
      </c>
      <c r="I4" s="4" t="s">
        <v>4</v>
      </c>
    </row>
    <row r="5" spans="1:10" x14ac:dyDescent="0.25">
      <c r="A5">
        <v>106</v>
      </c>
      <c r="C5" s="4" t="s">
        <v>257</v>
      </c>
      <c r="D5" s="4">
        <v>100</v>
      </c>
      <c r="E5" s="4" t="s">
        <v>264</v>
      </c>
      <c r="F5">
        <f t="array" ref="F5:F11">FREQUENCY(A:A,D5:D11)</f>
        <v>1</v>
      </c>
      <c r="G5">
        <f>F5</f>
        <v>1</v>
      </c>
      <c r="H5">
        <f>F5/$F$12</f>
        <v>2.5000000000000001E-2</v>
      </c>
      <c r="I5">
        <f>H5</f>
        <v>2.5000000000000001E-2</v>
      </c>
    </row>
    <row r="6" spans="1:10" x14ac:dyDescent="0.25">
      <c r="A6">
        <v>111</v>
      </c>
      <c r="C6" s="4" t="s">
        <v>258</v>
      </c>
      <c r="D6" s="4">
        <v>110</v>
      </c>
      <c r="E6" s="4" t="s">
        <v>264</v>
      </c>
      <c r="F6">
        <v>4</v>
      </c>
      <c r="G6">
        <f>G5+F6</f>
        <v>5</v>
      </c>
      <c r="H6">
        <f t="shared" ref="H6:H11" si="0">F6/$F$12</f>
        <v>0.1</v>
      </c>
      <c r="I6">
        <f>I5+H6</f>
        <v>0.125</v>
      </c>
    </row>
    <row r="7" spans="1:10" x14ac:dyDescent="0.25">
      <c r="A7">
        <v>111</v>
      </c>
      <c r="C7" s="4" t="s">
        <v>259</v>
      </c>
      <c r="D7" s="4">
        <v>120</v>
      </c>
      <c r="E7" s="4" t="s">
        <v>264</v>
      </c>
      <c r="F7">
        <v>17</v>
      </c>
      <c r="G7">
        <f t="shared" ref="G7:G11" si="1">G6+F7</f>
        <v>22</v>
      </c>
      <c r="H7">
        <f t="shared" si="0"/>
        <v>0.42499999999999999</v>
      </c>
      <c r="I7">
        <f t="shared" ref="I7:I11" si="2">I6+H7</f>
        <v>0.55000000000000004</v>
      </c>
    </row>
    <row r="8" spans="1:10" x14ac:dyDescent="0.25">
      <c r="A8">
        <v>112</v>
      </c>
      <c r="C8" s="4" t="s">
        <v>260</v>
      </c>
      <c r="D8" s="4">
        <v>130</v>
      </c>
      <c r="E8" s="4" t="s">
        <v>264</v>
      </c>
      <c r="F8">
        <v>12</v>
      </c>
      <c r="G8">
        <f t="shared" si="1"/>
        <v>34</v>
      </c>
      <c r="H8">
        <f t="shared" si="0"/>
        <v>0.3</v>
      </c>
      <c r="I8">
        <f t="shared" si="2"/>
        <v>0.85000000000000009</v>
      </c>
    </row>
    <row r="9" spans="1:10" x14ac:dyDescent="0.25">
      <c r="A9">
        <v>112</v>
      </c>
      <c r="C9" s="4" t="s">
        <v>261</v>
      </c>
      <c r="D9" s="4">
        <v>140</v>
      </c>
      <c r="E9" s="4" t="s">
        <v>264</v>
      </c>
      <c r="F9">
        <v>5</v>
      </c>
      <c r="G9">
        <f t="shared" si="1"/>
        <v>39</v>
      </c>
      <c r="H9">
        <f t="shared" si="0"/>
        <v>0.125</v>
      </c>
      <c r="I9">
        <f t="shared" si="2"/>
        <v>0.97500000000000009</v>
      </c>
    </row>
    <row r="10" spans="1:10" x14ac:dyDescent="0.25">
      <c r="A10">
        <v>112</v>
      </c>
      <c r="C10" s="4" t="s">
        <v>262</v>
      </c>
      <c r="D10" s="4">
        <v>150</v>
      </c>
      <c r="E10" s="4" t="s">
        <v>264</v>
      </c>
      <c r="F10">
        <v>0</v>
      </c>
      <c r="G10">
        <f t="shared" si="1"/>
        <v>39</v>
      </c>
      <c r="H10">
        <f t="shared" si="0"/>
        <v>0</v>
      </c>
      <c r="I10">
        <f t="shared" si="2"/>
        <v>0.97500000000000009</v>
      </c>
    </row>
    <row r="11" spans="1:10" x14ac:dyDescent="0.25">
      <c r="A11">
        <v>113</v>
      </c>
      <c r="C11" s="4" t="s">
        <v>263</v>
      </c>
      <c r="D11" s="4">
        <v>160</v>
      </c>
      <c r="E11" s="4" t="s">
        <v>264</v>
      </c>
      <c r="F11">
        <v>1</v>
      </c>
      <c r="G11" s="70">
        <f t="shared" si="1"/>
        <v>40</v>
      </c>
      <c r="H11">
        <f t="shared" si="0"/>
        <v>2.5000000000000001E-2</v>
      </c>
      <c r="I11" s="70">
        <f t="shared" si="2"/>
        <v>1</v>
      </c>
      <c r="J11" s="7"/>
    </row>
    <row r="12" spans="1:10" ht="15.75" thickBot="1" x14ac:dyDescent="0.3">
      <c r="A12">
        <v>113</v>
      </c>
      <c r="C12" s="34"/>
      <c r="D12" s="34"/>
      <c r="E12" s="34"/>
      <c r="F12" s="85">
        <f>SUM(F5:F11)</f>
        <v>40</v>
      </c>
      <c r="G12" s="34"/>
      <c r="H12" s="85">
        <f>SUM(H5:H11)</f>
        <v>1</v>
      </c>
      <c r="I12" s="34"/>
      <c r="J12" s="7"/>
    </row>
    <row r="13" spans="1:10" x14ac:dyDescent="0.25">
      <c r="A13">
        <v>114</v>
      </c>
      <c r="D13" s="5" t="s">
        <v>191</v>
      </c>
      <c r="E13" s="65" t="s">
        <v>266</v>
      </c>
      <c r="F13" s="65"/>
      <c r="H13" s="72" t="s">
        <v>253</v>
      </c>
      <c r="I13" s="72" t="s">
        <v>255</v>
      </c>
      <c r="J13" s="72" t="s">
        <v>256</v>
      </c>
    </row>
    <row r="14" spans="1:10" x14ac:dyDescent="0.25">
      <c r="A14">
        <v>114</v>
      </c>
      <c r="D14" s="5" t="s">
        <v>192</v>
      </c>
      <c r="E14" s="65" t="s">
        <v>265</v>
      </c>
      <c r="F14" s="65"/>
      <c r="H14" s="2">
        <v>100</v>
      </c>
      <c r="I14" s="1">
        <v>1</v>
      </c>
      <c r="J14" s="20">
        <v>2.5000000000000001E-2</v>
      </c>
    </row>
    <row r="15" spans="1:10" x14ac:dyDescent="0.25">
      <c r="A15">
        <v>114</v>
      </c>
      <c r="D15" s="5" t="s">
        <v>183</v>
      </c>
      <c r="E15" s="65" t="s">
        <v>267</v>
      </c>
      <c r="F15" s="65"/>
      <c r="H15" s="2">
        <v>110</v>
      </c>
      <c r="I15" s="1">
        <v>4</v>
      </c>
      <c r="J15" s="20">
        <v>0.125</v>
      </c>
    </row>
    <row r="16" spans="1:10" x14ac:dyDescent="0.25">
      <c r="A16">
        <v>115</v>
      </c>
      <c r="D16" s="5" t="s">
        <v>184</v>
      </c>
      <c r="E16" s="65" t="s">
        <v>268</v>
      </c>
      <c r="F16" s="65"/>
      <c r="H16" s="2">
        <v>120</v>
      </c>
      <c r="I16" s="1">
        <v>17</v>
      </c>
      <c r="J16" s="20">
        <v>0.55000000000000004</v>
      </c>
    </row>
    <row r="17" spans="1:12" x14ac:dyDescent="0.25">
      <c r="A17">
        <v>117</v>
      </c>
      <c r="D17" s="5" t="s">
        <v>186</v>
      </c>
      <c r="E17" s="90">
        <f>COUNT(A1:A40)</f>
        <v>40</v>
      </c>
      <c r="F17" s="90"/>
      <c r="H17" s="2">
        <v>130</v>
      </c>
      <c r="I17" s="1">
        <v>12</v>
      </c>
      <c r="J17" s="20">
        <v>0.85</v>
      </c>
    </row>
    <row r="18" spans="1:12" x14ac:dyDescent="0.25">
      <c r="A18">
        <v>118</v>
      </c>
      <c r="D18" s="5" t="s">
        <v>185</v>
      </c>
      <c r="E18" s="65" t="s">
        <v>252</v>
      </c>
      <c r="F18" s="65"/>
      <c r="H18" s="2">
        <v>140</v>
      </c>
      <c r="I18" s="1">
        <v>5</v>
      </c>
      <c r="J18" s="20">
        <v>0.97499999999999998</v>
      </c>
    </row>
    <row r="19" spans="1:12" x14ac:dyDescent="0.25">
      <c r="A19">
        <v>118</v>
      </c>
      <c r="H19" s="2">
        <v>150</v>
      </c>
      <c r="I19" s="1">
        <v>0</v>
      </c>
      <c r="J19" s="20">
        <v>0.97499999999999998</v>
      </c>
    </row>
    <row r="20" spans="1:12" x14ac:dyDescent="0.25">
      <c r="A20">
        <v>118</v>
      </c>
      <c r="H20" s="2">
        <v>160</v>
      </c>
      <c r="I20" s="1">
        <v>1</v>
      </c>
      <c r="J20" s="20">
        <v>1</v>
      </c>
    </row>
    <row r="21" spans="1:12" ht="15.75" thickBot="1" x14ac:dyDescent="0.3">
      <c r="A21">
        <v>118</v>
      </c>
      <c r="H21" s="17" t="s">
        <v>254</v>
      </c>
      <c r="I21" s="17">
        <v>0</v>
      </c>
      <c r="J21" s="71">
        <v>1</v>
      </c>
    </row>
    <row r="22" spans="1:12" x14ac:dyDescent="0.25">
      <c r="A22">
        <v>119</v>
      </c>
    </row>
    <row r="23" spans="1:12" x14ac:dyDescent="0.25">
      <c r="A23">
        <v>121</v>
      </c>
    </row>
    <row r="24" spans="1:12" x14ac:dyDescent="0.25">
      <c r="A24">
        <v>121</v>
      </c>
    </row>
    <row r="25" spans="1:12" x14ac:dyDescent="0.25">
      <c r="A25">
        <v>124</v>
      </c>
    </row>
    <row r="26" spans="1:12" x14ac:dyDescent="0.25">
      <c r="A26">
        <v>124</v>
      </c>
    </row>
    <row r="27" spans="1:12" x14ac:dyDescent="0.25">
      <c r="A27">
        <v>125</v>
      </c>
      <c r="C27" s="7"/>
      <c r="D27" s="7"/>
      <c r="E27" s="7"/>
      <c r="F27" s="7"/>
      <c r="G27" s="7"/>
      <c r="H27" s="7"/>
      <c r="I27" s="7"/>
      <c r="J27" s="7"/>
      <c r="K27" s="7"/>
      <c r="L27" s="7"/>
    </row>
    <row r="28" spans="1:12" x14ac:dyDescent="0.25">
      <c r="A28">
        <v>125</v>
      </c>
      <c r="C28" s="7"/>
      <c r="D28" s="7"/>
      <c r="E28" s="7"/>
      <c r="F28" s="7"/>
      <c r="G28" s="7"/>
      <c r="H28" s="7"/>
      <c r="I28" s="7"/>
      <c r="J28" s="7"/>
      <c r="K28" s="7"/>
      <c r="L28" s="7"/>
    </row>
    <row r="29" spans="1:12" x14ac:dyDescent="0.25">
      <c r="A29">
        <v>126</v>
      </c>
      <c r="C29" s="7"/>
      <c r="D29" s="7"/>
      <c r="E29" s="7"/>
      <c r="F29" s="7"/>
      <c r="G29" s="7"/>
      <c r="H29" s="7"/>
      <c r="I29" s="7"/>
      <c r="J29" s="7"/>
      <c r="K29" s="7"/>
      <c r="L29" s="7"/>
    </row>
    <row r="30" spans="1:12" x14ac:dyDescent="0.25">
      <c r="A30">
        <v>127</v>
      </c>
      <c r="C30" s="7"/>
      <c r="D30" s="7"/>
      <c r="E30" s="7"/>
      <c r="F30" s="7"/>
      <c r="G30" s="7"/>
      <c r="H30" s="7"/>
      <c r="I30" s="7"/>
      <c r="J30" s="7"/>
      <c r="K30" s="7"/>
      <c r="L30" s="7"/>
    </row>
    <row r="31" spans="1:12" x14ac:dyDescent="0.25">
      <c r="A31">
        <v>127</v>
      </c>
      <c r="C31" s="7"/>
      <c r="D31" s="7"/>
      <c r="E31" s="7"/>
      <c r="F31" s="7"/>
      <c r="G31" s="7"/>
      <c r="H31" s="7"/>
      <c r="I31" s="7"/>
      <c r="J31" s="7"/>
      <c r="K31" s="7"/>
      <c r="L31" s="7"/>
    </row>
    <row r="32" spans="1:12" x14ac:dyDescent="0.25">
      <c r="A32">
        <v>129</v>
      </c>
      <c r="C32" s="7"/>
      <c r="D32" s="7"/>
      <c r="E32" s="7"/>
      <c r="F32" s="7"/>
      <c r="G32" s="7"/>
      <c r="H32" s="7"/>
      <c r="I32" s="7"/>
      <c r="J32" s="7"/>
      <c r="K32" s="7"/>
      <c r="L32" s="7"/>
    </row>
    <row r="33" spans="1:12" x14ac:dyDescent="0.25">
      <c r="A33">
        <v>129</v>
      </c>
      <c r="C33" s="7"/>
      <c r="D33" s="7"/>
      <c r="E33" s="7"/>
      <c r="F33" s="7"/>
      <c r="G33" s="7"/>
      <c r="H33" s="7"/>
      <c r="I33" s="7"/>
      <c r="J33" s="7"/>
      <c r="K33" s="7"/>
      <c r="L33" s="7"/>
    </row>
    <row r="34" spans="1:12" x14ac:dyDescent="0.25">
      <c r="A34">
        <v>129</v>
      </c>
      <c r="C34" s="7"/>
      <c r="D34" s="7"/>
      <c r="E34" s="7"/>
      <c r="F34" s="7"/>
      <c r="G34" s="7"/>
      <c r="H34" s="7"/>
      <c r="I34" s="7"/>
      <c r="J34" s="7"/>
      <c r="K34" s="7"/>
      <c r="L34" s="7"/>
    </row>
    <row r="35" spans="1:12" x14ac:dyDescent="0.25">
      <c r="A35">
        <v>132</v>
      </c>
      <c r="C35" s="7"/>
      <c r="D35" s="11"/>
      <c r="E35" s="11"/>
      <c r="F35" s="7"/>
      <c r="G35" s="7"/>
      <c r="H35" s="7"/>
      <c r="I35" s="7"/>
      <c r="J35" s="7"/>
      <c r="K35" s="7"/>
      <c r="L35" s="7"/>
    </row>
    <row r="36" spans="1:12" x14ac:dyDescent="0.25">
      <c r="A36">
        <v>132</v>
      </c>
      <c r="C36" s="7"/>
      <c r="D36" s="2"/>
      <c r="E36" s="1"/>
      <c r="F36" s="7"/>
      <c r="G36" s="7"/>
      <c r="H36" s="7"/>
      <c r="I36" s="7"/>
      <c r="J36" s="7"/>
      <c r="K36" s="7"/>
      <c r="L36" s="7"/>
    </row>
    <row r="37" spans="1:12" x14ac:dyDescent="0.25">
      <c r="A37">
        <v>133</v>
      </c>
      <c r="C37" s="7"/>
      <c r="D37" s="2"/>
      <c r="E37" s="1"/>
      <c r="F37" s="7"/>
      <c r="G37" s="7"/>
      <c r="H37" s="7"/>
      <c r="I37" s="7"/>
      <c r="J37" s="7"/>
      <c r="K37" s="7"/>
      <c r="L37" s="7"/>
    </row>
    <row r="38" spans="1:12" x14ac:dyDescent="0.25">
      <c r="A38">
        <v>133</v>
      </c>
      <c r="C38" s="7"/>
      <c r="D38" s="2"/>
      <c r="E38" s="1"/>
      <c r="F38" s="7"/>
      <c r="G38" s="7"/>
      <c r="H38" s="7"/>
      <c r="I38" s="7"/>
      <c r="J38" s="7"/>
      <c r="K38" s="7"/>
      <c r="L38" s="7"/>
    </row>
    <row r="39" spans="1:12" x14ac:dyDescent="0.25">
      <c r="A39">
        <v>136</v>
      </c>
      <c r="C39" s="7"/>
      <c r="D39" s="2"/>
      <c r="E39" s="1"/>
      <c r="F39" s="7"/>
      <c r="G39" s="7"/>
      <c r="H39" s="7"/>
      <c r="I39" s="7"/>
      <c r="J39" s="7"/>
      <c r="K39" s="7"/>
      <c r="L39" s="7"/>
    </row>
    <row r="40" spans="1:12" x14ac:dyDescent="0.25">
      <c r="A40">
        <v>151</v>
      </c>
      <c r="C40" s="7"/>
      <c r="D40" s="2"/>
      <c r="E40" s="1"/>
      <c r="F40" s="7"/>
      <c r="G40" s="7"/>
      <c r="H40" s="7"/>
      <c r="I40" s="7"/>
      <c r="J40" s="7"/>
      <c r="K40" s="7"/>
      <c r="L40" s="7"/>
    </row>
    <row r="41" spans="1:12" x14ac:dyDescent="0.25">
      <c r="C41" s="7"/>
      <c r="D41" s="2"/>
      <c r="E41" s="1"/>
      <c r="F41" s="7"/>
      <c r="G41" s="7"/>
      <c r="H41" s="7"/>
      <c r="I41" s="7"/>
      <c r="J41" s="7"/>
      <c r="K41" s="7"/>
      <c r="L41" s="7"/>
    </row>
    <row r="42" spans="1:12" x14ac:dyDescent="0.25">
      <c r="C42" s="7"/>
      <c r="D42" s="2"/>
      <c r="E42" s="1"/>
      <c r="F42" s="7"/>
      <c r="G42" s="7"/>
      <c r="H42" s="7"/>
      <c r="I42" s="7"/>
      <c r="J42" s="7"/>
      <c r="K42" s="7"/>
      <c r="L42" s="7"/>
    </row>
    <row r="43" spans="1:12" x14ac:dyDescent="0.25">
      <c r="C43" s="7"/>
      <c r="D43" s="1"/>
      <c r="E43" s="1"/>
      <c r="F43" s="7"/>
      <c r="G43" s="7"/>
      <c r="H43" s="7"/>
      <c r="I43" s="7"/>
      <c r="J43" s="7"/>
      <c r="K43" s="7"/>
      <c r="L43" s="7"/>
    </row>
    <row r="44" spans="1:12" x14ac:dyDescent="0.25">
      <c r="C44" s="7"/>
      <c r="D44" s="7"/>
      <c r="E44" s="7"/>
      <c r="F44" s="7"/>
      <c r="G44" s="7"/>
      <c r="H44" s="7"/>
      <c r="I44" s="7"/>
      <c r="J44" s="7"/>
      <c r="K44" s="7"/>
      <c r="L44" s="7"/>
    </row>
  </sheetData>
  <sortState ref="H14:H20">
    <sortCondition ref="H14"/>
  </sortState>
  <mergeCells count="1">
    <mergeCell ref="E17:F17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5"/>
  <sheetViews>
    <sheetView zoomScaleNormal="100" workbookViewId="0">
      <selection activeCell="B21" sqref="B21"/>
    </sheetView>
  </sheetViews>
  <sheetFormatPr defaultRowHeight="15" x14ac:dyDescent="0.25"/>
  <cols>
    <col min="1" max="2" width="9.28515625" customWidth="1"/>
    <col min="3" max="3" width="9.28515625" style="7" customWidth="1"/>
    <col min="4" max="4" width="14.7109375" customWidth="1"/>
    <col min="5" max="5" width="27.28515625" customWidth="1"/>
    <col min="6" max="6" width="28.28515625" customWidth="1"/>
    <col min="7" max="7" width="18" style="47" customWidth="1"/>
    <col min="10" max="10" width="17.85546875" customWidth="1"/>
  </cols>
  <sheetData>
    <row r="1" spans="1:12" x14ac:dyDescent="0.25">
      <c r="A1">
        <v>5</v>
      </c>
      <c r="B1">
        <f>(A1-$H$3)^2</f>
        <v>0.9025000000000003</v>
      </c>
      <c r="E1" t="s">
        <v>22</v>
      </c>
      <c r="F1" t="s">
        <v>23</v>
      </c>
      <c r="G1" s="45" t="s">
        <v>24</v>
      </c>
      <c r="H1" s="7"/>
      <c r="I1" s="7"/>
      <c r="J1" s="74" t="s">
        <v>109</v>
      </c>
      <c r="K1" s="74"/>
      <c r="L1" s="7"/>
    </row>
    <row r="2" spans="1:12" x14ac:dyDescent="0.25">
      <c r="A2">
        <v>1</v>
      </c>
      <c r="B2">
        <f t="shared" ref="B2:B20" si="0">(A2-$H$3)^2</f>
        <v>9.3024999999999984</v>
      </c>
      <c r="G2" s="46"/>
      <c r="H2" s="7"/>
      <c r="I2" s="6"/>
      <c r="J2" s="1"/>
      <c r="K2" s="1"/>
      <c r="L2" s="7"/>
    </row>
    <row r="3" spans="1:12" x14ac:dyDescent="0.25">
      <c r="A3">
        <v>5</v>
      </c>
      <c r="B3">
        <f t="shared" si="0"/>
        <v>0.9025000000000003</v>
      </c>
      <c r="E3" t="s">
        <v>27</v>
      </c>
      <c r="F3" t="s">
        <v>5</v>
      </c>
      <c r="G3" s="46" t="s">
        <v>42</v>
      </c>
      <c r="H3" s="42">
        <f>AVERAGE(A:A)</f>
        <v>4.05</v>
      </c>
      <c r="I3" s="1">
        <f>SUM(A1:A20)/20</f>
        <v>4.05</v>
      </c>
      <c r="J3" s="1" t="s">
        <v>5</v>
      </c>
      <c r="K3" s="1">
        <v>4.05</v>
      </c>
      <c r="L3" s="7"/>
    </row>
    <row r="4" spans="1:12" x14ac:dyDescent="0.25">
      <c r="A4">
        <v>2</v>
      </c>
      <c r="B4">
        <f t="shared" si="0"/>
        <v>4.2024999999999997</v>
      </c>
      <c r="E4" t="s">
        <v>197</v>
      </c>
      <c r="F4" t="s">
        <v>6</v>
      </c>
      <c r="G4" s="46" t="s">
        <v>270</v>
      </c>
      <c r="H4" s="43">
        <f>H7/SQRT(H15)</f>
        <v>0.40701092704845415</v>
      </c>
      <c r="I4" s="1"/>
      <c r="J4" s="1" t="s">
        <v>6</v>
      </c>
      <c r="K4" s="1">
        <v>0.40701092704845415</v>
      </c>
      <c r="L4" s="7"/>
    </row>
    <row r="5" spans="1:12" x14ac:dyDescent="0.25">
      <c r="A5">
        <v>4</v>
      </c>
      <c r="B5">
        <f t="shared" si="0"/>
        <v>2.4999999999999823E-3</v>
      </c>
      <c r="E5" t="s">
        <v>28</v>
      </c>
      <c r="F5" t="s">
        <v>7</v>
      </c>
      <c r="G5" s="46" t="s">
        <v>43</v>
      </c>
      <c r="H5" s="43">
        <f>MEDIAN(A:A)</f>
        <v>4</v>
      </c>
      <c r="I5" s="1"/>
      <c r="J5" s="1" t="s">
        <v>7</v>
      </c>
      <c r="K5" s="1">
        <v>4</v>
      </c>
      <c r="L5" s="7"/>
    </row>
    <row r="6" spans="1:12" x14ac:dyDescent="0.25">
      <c r="A6">
        <v>5</v>
      </c>
      <c r="B6">
        <f t="shared" si="0"/>
        <v>0.9025000000000003</v>
      </c>
      <c r="E6" t="s">
        <v>17</v>
      </c>
      <c r="F6" t="s">
        <v>8</v>
      </c>
      <c r="G6" s="46" t="s">
        <v>44</v>
      </c>
      <c r="H6" s="43">
        <f>_xlfn.MODE.SNGL(A:A)</f>
        <v>5</v>
      </c>
      <c r="I6" s="1"/>
      <c r="J6" s="1" t="s">
        <v>8</v>
      </c>
      <c r="K6" s="1">
        <v>5</v>
      </c>
      <c r="L6" s="7"/>
    </row>
    <row r="7" spans="1:12" x14ac:dyDescent="0.25">
      <c r="A7">
        <v>4</v>
      </c>
      <c r="B7">
        <f t="shared" si="0"/>
        <v>2.4999999999999823E-3</v>
      </c>
      <c r="E7" t="s">
        <v>40</v>
      </c>
      <c r="F7" t="s">
        <v>25</v>
      </c>
      <c r="G7" s="46" t="s">
        <v>45</v>
      </c>
      <c r="H7" s="43">
        <f>_xlfn.STDEV.S(A:A)</f>
        <v>1.8202082009311027</v>
      </c>
      <c r="I7" s="1">
        <f>SQRT(H8)</f>
        <v>1.8202082009311027</v>
      </c>
      <c r="J7" s="1" t="s">
        <v>269</v>
      </c>
      <c r="K7" s="1">
        <v>1.8202082009311027</v>
      </c>
      <c r="L7" s="7"/>
    </row>
    <row r="8" spans="1:12" x14ac:dyDescent="0.25">
      <c r="A8">
        <v>2</v>
      </c>
      <c r="B8">
        <f t="shared" si="0"/>
        <v>4.2024999999999997</v>
      </c>
      <c r="E8" t="s">
        <v>41</v>
      </c>
      <c r="F8" t="s">
        <v>9</v>
      </c>
      <c r="G8" s="46" t="s">
        <v>46</v>
      </c>
      <c r="H8" s="43">
        <f>_xlfn.VAR.S(A:A)</f>
        <v>3.3131578947368414</v>
      </c>
      <c r="I8" s="1">
        <f>H24/19</f>
        <v>3.3131578947368423</v>
      </c>
      <c r="J8" s="1" t="s">
        <v>9</v>
      </c>
      <c r="K8" s="1">
        <v>3.3131578947368414</v>
      </c>
      <c r="L8" s="7"/>
    </row>
    <row r="9" spans="1:12" x14ac:dyDescent="0.25">
      <c r="A9">
        <v>5</v>
      </c>
      <c r="B9">
        <f t="shared" si="0"/>
        <v>0.9025000000000003</v>
      </c>
      <c r="E9" t="s">
        <v>203</v>
      </c>
      <c r="F9" t="s">
        <v>10</v>
      </c>
      <c r="G9" s="46" t="s">
        <v>47</v>
      </c>
      <c r="H9" s="43">
        <f>KURT(A:A)</f>
        <v>1.9423689747481339</v>
      </c>
      <c r="I9" s="1"/>
      <c r="J9" s="1" t="s">
        <v>10</v>
      </c>
      <c r="K9" s="1">
        <v>1.9423689747481339</v>
      </c>
      <c r="L9" s="13"/>
    </row>
    <row r="10" spans="1:12" x14ac:dyDescent="0.25">
      <c r="A10">
        <v>1</v>
      </c>
      <c r="B10">
        <f t="shared" si="0"/>
        <v>9.3024999999999984</v>
      </c>
      <c r="E10" t="s">
        <v>204</v>
      </c>
      <c r="F10" t="s">
        <v>11</v>
      </c>
      <c r="G10" s="46" t="s">
        <v>48</v>
      </c>
      <c r="H10" s="43">
        <f>SKEW(A:A)</f>
        <v>0.44175018529369564</v>
      </c>
      <c r="I10" s="1"/>
      <c r="J10" s="1" t="s">
        <v>11</v>
      </c>
      <c r="K10" s="1">
        <v>0.44175018529369564</v>
      </c>
      <c r="L10" s="7"/>
    </row>
    <row r="11" spans="1:12" x14ac:dyDescent="0.25">
      <c r="A11">
        <v>4</v>
      </c>
      <c r="B11">
        <f t="shared" si="0"/>
        <v>2.4999999999999823E-3</v>
      </c>
      <c r="E11" t="s">
        <v>29</v>
      </c>
      <c r="F11" t="s">
        <v>12</v>
      </c>
      <c r="G11" s="46" t="s">
        <v>65</v>
      </c>
      <c r="H11" s="43">
        <f>H13-H12</f>
        <v>8</v>
      </c>
      <c r="I11" s="1"/>
      <c r="J11" s="1" t="s">
        <v>12</v>
      </c>
      <c r="K11" s="1">
        <v>8</v>
      </c>
      <c r="L11" s="7"/>
    </row>
    <row r="12" spans="1:12" x14ac:dyDescent="0.25">
      <c r="A12">
        <v>4</v>
      </c>
      <c r="B12">
        <f t="shared" si="0"/>
        <v>2.4999999999999823E-3</v>
      </c>
      <c r="E12" t="s">
        <v>30</v>
      </c>
      <c r="F12" t="s">
        <v>13</v>
      </c>
      <c r="G12" s="46" t="s">
        <v>49</v>
      </c>
      <c r="H12" s="43">
        <f>MIN(A:A)</f>
        <v>1</v>
      </c>
      <c r="I12" s="1"/>
      <c r="J12" s="1" t="s">
        <v>13</v>
      </c>
      <c r="K12" s="1">
        <v>1</v>
      </c>
      <c r="L12" s="7"/>
    </row>
    <row r="13" spans="1:12" x14ac:dyDescent="0.25">
      <c r="A13">
        <v>5</v>
      </c>
      <c r="B13">
        <f t="shared" si="0"/>
        <v>0.9025000000000003</v>
      </c>
      <c r="E13" t="s">
        <v>31</v>
      </c>
      <c r="F13" t="s">
        <v>14</v>
      </c>
      <c r="G13" s="46" t="s">
        <v>50</v>
      </c>
      <c r="H13" s="43">
        <f>MAX(A:A)</f>
        <v>9</v>
      </c>
      <c r="I13" s="1"/>
      <c r="J13" s="1" t="s">
        <v>14</v>
      </c>
      <c r="K13" s="1">
        <v>9</v>
      </c>
      <c r="L13" s="7"/>
    </row>
    <row r="14" spans="1:12" x14ac:dyDescent="0.25">
      <c r="A14">
        <v>5</v>
      </c>
      <c r="B14">
        <f t="shared" si="0"/>
        <v>0.9025000000000003</v>
      </c>
      <c r="E14" t="s">
        <v>18</v>
      </c>
      <c r="F14" t="s">
        <v>15</v>
      </c>
      <c r="G14" s="46" t="s">
        <v>51</v>
      </c>
      <c r="H14" s="43">
        <f>SUM(A:A)</f>
        <v>81</v>
      </c>
      <c r="I14" s="1"/>
      <c r="J14" s="1" t="s">
        <v>15</v>
      </c>
      <c r="K14" s="1">
        <v>81</v>
      </c>
      <c r="L14" s="7"/>
    </row>
    <row r="15" spans="1:12" x14ac:dyDescent="0.25">
      <c r="A15">
        <v>2</v>
      </c>
      <c r="B15">
        <f t="shared" si="0"/>
        <v>4.2024999999999997</v>
      </c>
      <c r="E15" t="s">
        <v>32</v>
      </c>
      <c r="F15" t="s">
        <v>16</v>
      </c>
      <c r="G15" s="46" t="s">
        <v>62</v>
      </c>
      <c r="H15" s="43">
        <f>COUNT(A:A)</f>
        <v>20</v>
      </c>
      <c r="I15" s="1"/>
      <c r="J15" s="1" t="s">
        <v>16</v>
      </c>
      <c r="K15" s="1">
        <v>20</v>
      </c>
      <c r="L15" s="7"/>
    </row>
    <row r="16" spans="1:12" ht="15.75" thickBot="1" x14ac:dyDescent="0.3">
      <c r="A16">
        <v>5</v>
      </c>
      <c r="B16">
        <f t="shared" si="0"/>
        <v>0.9025000000000003</v>
      </c>
      <c r="E16" t="s">
        <v>33</v>
      </c>
      <c r="F16" t="s">
        <v>26</v>
      </c>
      <c r="G16" s="46" t="s">
        <v>52</v>
      </c>
      <c r="H16" s="43">
        <f>_xlfn.CONFIDENCE.T(0.01,H7,H15)</f>
        <v>1.1644316464023159</v>
      </c>
      <c r="I16" s="1"/>
      <c r="J16" s="17" t="s">
        <v>177</v>
      </c>
      <c r="K16" s="17">
        <v>1.1644316464023154</v>
      </c>
      <c r="L16" s="7"/>
    </row>
    <row r="17" spans="1:12" x14ac:dyDescent="0.25">
      <c r="A17">
        <v>4</v>
      </c>
      <c r="B17">
        <f t="shared" si="0"/>
        <v>2.4999999999999823E-3</v>
      </c>
      <c r="G17" s="46"/>
      <c r="H17" s="44"/>
      <c r="J17" s="7"/>
      <c r="K17" s="7"/>
      <c r="L17" s="7"/>
    </row>
    <row r="18" spans="1:12" x14ac:dyDescent="0.25">
      <c r="A18">
        <v>9</v>
      </c>
      <c r="B18">
        <f t="shared" si="0"/>
        <v>24.502500000000001</v>
      </c>
      <c r="E18" t="s">
        <v>34</v>
      </c>
      <c r="F18" t="s">
        <v>59</v>
      </c>
      <c r="G18" s="46" t="s">
        <v>53</v>
      </c>
      <c r="H18" s="42">
        <f>_xlfn.QUARTILE.INC($A:$A,0)</f>
        <v>1</v>
      </c>
      <c r="I18" s="42">
        <f>_xlfn.QUARTILE.INC($A:$A,1)</f>
        <v>3.5</v>
      </c>
      <c r="J18" s="42">
        <f>_xlfn.QUARTILE.INC($A:$A,2)</f>
        <v>4</v>
      </c>
      <c r="K18" s="42">
        <f>_xlfn.QUARTILE.INC($A:$A,3)</f>
        <v>5</v>
      </c>
      <c r="L18" s="42">
        <f>_xlfn.QUARTILE.INC($A:$A,4)</f>
        <v>9</v>
      </c>
    </row>
    <row r="19" spans="1:12" x14ac:dyDescent="0.25">
      <c r="A19">
        <v>4</v>
      </c>
      <c r="B19">
        <f t="shared" si="0"/>
        <v>2.4999999999999823E-3</v>
      </c>
      <c r="E19" t="s">
        <v>35</v>
      </c>
      <c r="F19" t="s">
        <v>60</v>
      </c>
      <c r="G19" s="46" t="s">
        <v>71</v>
      </c>
      <c r="H19" s="42">
        <f>_xlfn.PERCENTILE.EXC(A:A,0.25)</f>
        <v>2.5</v>
      </c>
    </row>
    <row r="20" spans="1:12" x14ac:dyDescent="0.25">
      <c r="A20">
        <v>5</v>
      </c>
      <c r="B20">
        <f t="shared" si="0"/>
        <v>0.9025000000000003</v>
      </c>
      <c r="E20" t="s">
        <v>36</v>
      </c>
      <c r="F20" t="s">
        <v>57</v>
      </c>
      <c r="G20" s="46" t="s">
        <v>54</v>
      </c>
      <c r="H20" s="42">
        <f>_xlfn.VAR.P(A:A)</f>
        <v>3.1475</v>
      </c>
      <c r="I20">
        <f>H24/20</f>
        <v>3.1475</v>
      </c>
    </row>
    <row r="21" spans="1:12" x14ac:dyDescent="0.25">
      <c r="B21" s="85">
        <f>SUM(B1:B20)</f>
        <v>62.95</v>
      </c>
      <c r="E21" t="s">
        <v>37</v>
      </c>
      <c r="F21" t="s">
        <v>63</v>
      </c>
      <c r="G21" s="46" t="s">
        <v>55</v>
      </c>
      <c r="H21" s="42">
        <f>_xlfn.STDEV.P(A:A)</f>
        <v>1.7741194999210173</v>
      </c>
      <c r="I21">
        <f>SQRT(H20)</f>
        <v>1.7741194999210173</v>
      </c>
    </row>
    <row r="22" spans="1:12" x14ac:dyDescent="0.25">
      <c r="E22" t="s">
        <v>66</v>
      </c>
      <c r="F22" t="s">
        <v>58</v>
      </c>
      <c r="G22" s="46" t="s">
        <v>56</v>
      </c>
      <c r="H22" s="42">
        <f>AVEDEV(A:A)</f>
        <v>1.2550000000000001</v>
      </c>
    </row>
    <row r="23" spans="1:12" x14ac:dyDescent="0.25">
      <c r="E23" t="s">
        <v>38</v>
      </c>
      <c r="F23" t="s">
        <v>39</v>
      </c>
      <c r="G23" s="46" t="s">
        <v>64</v>
      </c>
      <c r="H23" s="42">
        <f>_xlfn.STDEV.P(A1:A20)/AVERAGE(A1:A20)</f>
        <v>0.43805419751136232</v>
      </c>
    </row>
    <row r="24" spans="1:12" x14ac:dyDescent="0.25">
      <c r="E24" t="s">
        <v>142</v>
      </c>
      <c r="G24" s="46" t="s">
        <v>21</v>
      </c>
      <c r="H24" s="73">
        <f>DEVSQ(A:A)</f>
        <v>62.95</v>
      </c>
    </row>
    <row r="25" spans="1:12" x14ac:dyDescent="0.25">
      <c r="E25" t="s">
        <v>74</v>
      </c>
      <c r="H25" s="42">
        <f>K18-I18</f>
        <v>1.5</v>
      </c>
    </row>
  </sheetData>
  <sortState ref="C1:C25">
    <sortCondition ref="C1"/>
  </sortState>
  <pageMargins left="0.7" right="0.7" top="0.75" bottom="0.75" header="0.3" footer="0.3"/>
  <pageSetup paperSize="9" orientation="portrait" horizontalDpi="300" verticalDpi="300" r:id="rId1"/>
  <drawing r:id="rId2"/>
  <legacyDrawing r:id="rId3"/>
  <oleObjects>
    <mc:AlternateContent xmlns:mc="http://schemas.openxmlformats.org/markup-compatibility/2006">
      <mc:Choice Requires="x14">
        <oleObject progId="Equation.3" shapeId="9218" r:id="rId4">
          <objectPr defaultSize="0" autoPict="0" r:id="rId5">
            <anchor moveWithCells="1" sizeWithCells="1">
              <from>
                <xdr:col>3</xdr:col>
                <xdr:colOff>361950</xdr:colOff>
                <xdr:row>1</xdr:row>
                <xdr:rowOff>161925</xdr:rowOff>
              </from>
              <to>
                <xdr:col>3</xdr:col>
                <xdr:colOff>809625</xdr:colOff>
                <xdr:row>3</xdr:row>
                <xdr:rowOff>57150</xdr:rowOff>
              </to>
            </anchor>
          </objectPr>
        </oleObject>
      </mc:Choice>
      <mc:Fallback>
        <oleObject progId="Equation.3" shapeId="9218" r:id="rId4"/>
      </mc:Fallback>
    </mc:AlternateContent>
    <mc:AlternateContent xmlns:mc="http://schemas.openxmlformats.org/markup-compatibility/2006">
      <mc:Choice Requires="x14">
        <oleObject progId="Equation.3" shapeId="9219" r:id="rId6">
          <objectPr defaultSize="0" autoPict="0" r:id="rId7">
            <anchor moveWithCells="1" sizeWithCells="1">
              <from>
                <xdr:col>2</xdr:col>
                <xdr:colOff>619125</xdr:colOff>
                <xdr:row>10</xdr:row>
                <xdr:rowOff>9525</xdr:rowOff>
              </from>
              <to>
                <xdr:col>3</xdr:col>
                <xdr:colOff>819150</xdr:colOff>
                <xdr:row>11</xdr:row>
                <xdr:rowOff>9525</xdr:rowOff>
              </to>
            </anchor>
          </objectPr>
        </oleObject>
      </mc:Choice>
      <mc:Fallback>
        <oleObject progId="Equation.3" shapeId="9219" r:id="rId6"/>
      </mc:Fallback>
    </mc:AlternateContent>
    <mc:AlternateContent xmlns:mc="http://schemas.openxmlformats.org/markup-compatibility/2006">
      <mc:Choice Requires="x14">
        <oleObject progId="Equation.3" shapeId="9220" r:id="rId8">
          <objectPr defaultSize="0" autoPict="0" r:id="rId9">
            <anchor moveWithCells="1" sizeWithCells="1">
              <from>
                <xdr:col>3</xdr:col>
                <xdr:colOff>38100</xdr:colOff>
                <xdr:row>20</xdr:row>
                <xdr:rowOff>152400</xdr:rowOff>
              </from>
              <to>
                <xdr:col>3</xdr:col>
                <xdr:colOff>942975</xdr:colOff>
                <xdr:row>22</xdr:row>
                <xdr:rowOff>142875</xdr:rowOff>
              </to>
            </anchor>
          </objectPr>
        </oleObject>
      </mc:Choice>
      <mc:Fallback>
        <oleObject progId="Equation.3" shapeId="9220" r:id="rId8"/>
      </mc:Fallback>
    </mc:AlternateContent>
    <mc:AlternateContent xmlns:mc="http://schemas.openxmlformats.org/markup-compatibility/2006">
      <mc:Choice Requires="x14">
        <oleObject progId="Equation.3" shapeId="9223" r:id="rId10">
          <objectPr defaultSize="0" autoPict="0" r:id="rId11">
            <anchor moveWithCells="1" sizeWithCells="1">
              <from>
                <xdr:col>2</xdr:col>
                <xdr:colOff>257175</xdr:colOff>
                <xdr:row>6</xdr:row>
                <xdr:rowOff>85725</xdr:rowOff>
              </from>
              <to>
                <xdr:col>3</xdr:col>
                <xdr:colOff>981075</xdr:colOff>
                <xdr:row>8</xdr:row>
                <xdr:rowOff>28575</xdr:rowOff>
              </to>
            </anchor>
          </objectPr>
        </oleObject>
      </mc:Choice>
      <mc:Fallback>
        <oleObject progId="Equation.3" shapeId="9223" r:id="rId10"/>
      </mc:Fallback>
    </mc:AlternateContent>
    <mc:AlternateContent xmlns:mc="http://schemas.openxmlformats.org/markup-compatibility/2006">
      <mc:Choice Requires="x14">
        <oleObject progId="Equation.3" shapeId="9224" r:id="rId12">
          <objectPr defaultSize="0" autoPict="0" r:id="rId13">
            <anchor moveWithCells="1" sizeWithCells="1">
              <from>
                <xdr:col>2</xdr:col>
                <xdr:colOff>523875</xdr:colOff>
                <xdr:row>18</xdr:row>
                <xdr:rowOff>114300</xdr:rowOff>
              </from>
              <to>
                <xdr:col>4</xdr:col>
                <xdr:colOff>9525</xdr:colOff>
                <xdr:row>20</xdr:row>
                <xdr:rowOff>133350</xdr:rowOff>
              </to>
            </anchor>
          </objectPr>
        </oleObject>
      </mc:Choice>
      <mc:Fallback>
        <oleObject progId="Equation.3" shapeId="9224" r:id="rId12"/>
      </mc:Fallback>
    </mc:AlternateContent>
    <mc:AlternateContent xmlns:mc="http://schemas.openxmlformats.org/markup-compatibility/2006">
      <mc:Choice Requires="x14">
        <oleObject progId="Equation.3" shapeId="9233" r:id="rId14">
          <objectPr defaultSize="0" autoPict="0" r:id="rId15">
            <anchor moveWithCells="1" sizeWithCells="1">
              <from>
                <xdr:col>3</xdr:col>
                <xdr:colOff>47625</xdr:colOff>
                <xdr:row>22</xdr:row>
                <xdr:rowOff>161925</xdr:rowOff>
              </from>
              <to>
                <xdr:col>3</xdr:col>
                <xdr:colOff>590550</xdr:colOff>
                <xdr:row>24</xdr:row>
                <xdr:rowOff>95250</xdr:rowOff>
              </to>
            </anchor>
          </objectPr>
        </oleObject>
      </mc:Choice>
      <mc:Fallback>
        <oleObject progId="Equation.3" shapeId="9233" r:id="rId1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53"/>
  <sheetViews>
    <sheetView zoomScaleNormal="100" workbookViewId="0">
      <selection activeCell="Q25" sqref="Q25"/>
    </sheetView>
  </sheetViews>
  <sheetFormatPr defaultRowHeight="15" x14ac:dyDescent="0.25"/>
  <cols>
    <col min="1" max="2" width="8.42578125" style="7" customWidth="1"/>
    <col min="3" max="3" width="10.85546875" style="7" customWidth="1"/>
    <col min="4" max="4" width="6.28515625" style="7" customWidth="1"/>
    <col min="5" max="8" width="9.140625" style="7"/>
    <col min="9" max="9" width="15.5703125" style="7" customWidth="1"/>
    <col min="10" max="10" width="5.85546875" style="7" customWidth="1"/>
    <col min="11" max="11" width="5" style="7" customWidth="1"/>
    <col min="12" max="16384" width="9.140625" style="7"/>
  </cols>
  <sheetData>
    <row r="1" spans="1:25" x14ac:dyDescent="0.25">
      <c r="A1" s="7">
        <v>3</v>
      </c>
      <c r="B1" s="7">
        <v>0</v>
      </c>
      <c r="C1" s="7" t="s">
        <v>132</v>
      </c>
      <c r="D1" s="7" t="s">
        <v>271</v>
      </c>
      <c r="I1"/>
      <c r="J1"/>
    </row>
    <row r="2" spans="1:25" x14ac:dyDescent="0.25">
      <c r="A2" s="7">
        <v>0</v>
      </c>
      <c r="B2" s="13">
        <v>0</v>
      </c>
      <c r="I2"/>
      <c r="J2"/>
      <c r="L2" s="31" t="s">
        <v>181</v>
      </c>
      <c r="M2" s="43" t="s">
        <v>273</v>
      </c>
      <c r="N2" s="43"/>
      <c r="O2" s="43"/>
    </row>
    <row r="3" spans="1:25" x14ac:dyDescent="0.25">
      <c r="A3" s="7">
        <v>1</v>
      </c>
      <c r="B3" s="13">
        <v>0</v>
      </c>
      <c r="C3" s="12" t="s">
        <v>0</v>
      </c>
      <c r="D3" s="12" t="s">
        <v>1</v>
      </c>
      <c r="E3" s="12" t="s">
        <v>2</v>
      </c>
      <c r="F3" s="12" t="s">
        <v>3</v>
      </c>
      <c r="G3" s="19" t="s">
        <v>4</v>
      </c>
      <c r="H3" s="21" t="s">
        <v>116</v>
      </c>
      <c r="I3"/>
      <c r="J3"/>
      <c r="L3" s="31" t="s">
        <v>182</v>
      </c>
      <c r="M3" s="43" t="s">
        <v>272</v>
      </c>
      <c r="N3" s="43"/>
      <c r="O3" s="43"/>
    </row>
    <row r="4" spans="1:25" x14ac:dyDescent="0.25">
      <c r="A4" s="13">
        <v>4</v>
      </c>
      <c r="B4" s="7">
        <v>1</v>
      </c>
      <c r="C4" s="12">
        <v>0</v>
      </c>
      <c r="D4" s="12">
        <f t="array" ref="D4:D9">FREQUENCY(A:A,C4:C9)</f>
        <v>3</v>
      </c>
      <c r="E4" s="12">
        <f>D4</f>
        <v>3</v>
      </c>
      <c r="F4" s="12">
        <f>D4/$D$10</f>
        <v>0.15</v>
      </c>
      <c r="G4" s="13">
        <f>E4/$D$10</f>
        <v>0.15</v>
      </c>
      <c r="H4" s="13">
        <f>(C4-$D$17)^2*D4</f>
        <v>15.1875</v>
      </c>
      <c r="J4" s="13"/>
      <c r="K4" s="13"/>
      <c r="L4" s="7" t="s">
        <v>183</v>
      </c>
      <c r="M4" s="43" t="s">
        <v>274</v>
      </c>
      <c r="N4" s="43"/>
      <c r="O4" s="43"/>
    </row>
    <row r="5" spans="1:25" x14ac:dyDescent="0.25">
      <c r="A5" s="13">
        <v>2</v>
      </c>
      <c r="B5" s="75">
        <v>1</v>
      </c>
      <c r="C5" s="12">
        <v>1</v>
      </c>
      <c r="D5" s="12">
        <v>5</v>
      </c>
      <c r="E5" s="19">
        <f>E4+D5</f>
        <v>8</v>
      </c>
      <c r="F5" s="12">
        <f t="shared" ref="F5:F9" si="0">D5/$D$10</f>
        <v>0.25</v>
      </c>
      <c r="G5" s="13">
        <f t="shared" ref="G5:G9" si="1">E5/$D$10</f>
        <v>0.4</v>
      </c>
      <c r="H5" s="13">
        <f t="shared" ref="H5:H9" si="2">(C5-$D$17)^2*D5</f>
        <v>7.8125</v>
      </c>
      <c r="J5" s="13"/>
      <c r="L5" s="13" t="s">
        <v>184</v>
      </c>
      <c r="M5" s="43" t="s">
        <v>275</v>
      </c>
      <c r="N5" s="43"/>
      <c r="O5" s="43"/>
    </row>
    <row r="6" spans="1:25" x14ac:dyDescent="0.25">
      <c r="A6" s="13">
        <v>3</v>
      </c>
      <c r="B6" s="13">
        <v>1</v>
      </c>
      <c r="C6" s="12">
        <v>2</v>
      </c>
      <c r="D6" s="12">
        <v>3</v>
      </c>
      <c r="E6" s="19">
        <f t="shared" ref="E6:E9" si="3">E5+D6</f>
        <v>11</v>
      </c>
      <c r="F6" s="12">
        <f t="shared" si="0"/>
        <v>0.15</v>
      </c>
      <c r="G6" s="13">
        <f t="shared" si="1"/>
        <v>0.55000000000000004</v>
      </c>
      <c r="H6" s="13">
        <f t="shared" si="2"/>
        <v>0.1875</v>
      </c>
      <c r="J6" s="13"/>
      <c r="L6" s="13" t="s">
        <v>185</v>
      </c>
      <c r="M6" s="43" t="s">
        <v>252</v>
      </c>
      <c r="N6" s="43"/>
      <c r="O6" s="43"/>
    </row>
    <row r="7" spans="1:25" x14ac:dyDescent="0.25">
      <c r="A7" s="13">
        <v>1</v>
      </c>
      <c r="B7" s="13">
        <v>1</v>
      </c>
      <c r="C7" s="12">
        <v>3</v>
      </c>
      <c r="D7" s="12">
        <v>4</v>
      </c>
      <c r="E7" s="19">
        <f t="shared" si="3"/>
        <v>15</v>
      </c>
      <c r="F7" s="12">
        <f t="shared" si="0"/>
        <v>0.2</v>
      </c>
      <c r="G7" s="13">
        <f t="shared" si="1"/>
        <v>0.75</v>
      </c>
      <c r="H7" s="13">
        <f t="shared" si="2"/>
        <v>2.25</v>
      </c>
      <c r="J7" s="13"/>
      <c r="L7" s="13" t="s">
        <v>186</v>
      </c>
      <c r="M7" s="94">
        <v>20</v>
      </c>
      <c r="N7" s="43"/>
      <c r="O7" s="43"/>
    </row>
    <row r="8" spans="1:25" x14ac:dyDescent="0.25">
      <c r="A8" s="13">
        <v>0</v>
      </c>
      <c r="B8" s="13">
        <v>1</v>
      </c>
      <c r="C8" s="12">
        <v>4</v>
      </c>
      <c r="D8" s="19">
        <v>3</v>
      </c>
      <c r="E8" s="19">
        <f t="shared" si="3"/>
        <v>18</v>
      </c>
      <c r="F8" s="12">
        <f t="shared" si="0"/>
        <v>0.15</v>
      </c>
      <c r="G8" s="13">
        <f t="shared" si="1"/>
        <v>0.9</v>
      </c>
      <c r="H8" s="13">
        <f t="shared" si="2"/>
        <v>9.1875</v>
      </c>
      <c r="J8" s="13"/>
    </row>
    <row r="9" spans="1:25" x14ac:dyDescent="0.25">
      <c r="A9" s="13">
        <v>4</v>
      </c>
      <c r="B9" s="13">
        <v>2</v>
      </c>
      <c r="C9" s="12">
        <v>5</v>
      </c>
      <c r="D9" s="19">
        <v>2</v>
      </c>
      <c r="E9" s="19">
        <f t="shared" si="3"/>
        <v>20</v>
      </c>
      <c r="F9" s="12">
        <f t="shared" si="0"/>
        <v>0.1</v>
      </c>
      <c r="G9" s="13">
        <f t="shared" si="1"/>
        <v>1</v>
      </c>
      <c r="H9" s="13">
        <f t="shared" si="2"/>
        <v>15.125</v>
      </c>
      <c r="J9" s="13"/>
    </row>
    <row r="10" spans="1:25" ht="15.75" thickBot="1" x14ac:dyDescent="0.3">
      <c r="A10" s="13">
        <v>2</v>
      </c>
      <c r="B10" s="75">
        <v>2</v>
      </c>
      <c r="C10" s="25" t="s">
        <v>117</v>
      </c>
      <c r="D10" s="25">
        <f>SUM(D4:D9)</f>
        <v>20</v>
      </c>
      <c r="E10" s="25" t="s">
        <v>117</v>
      </c>
      <c r="F10" s="25">
        <f>SUM(F4:F9)</f>
        <v>1</v>
      </c>
      <c r="G10" s="25" t="s">
        <v>117</v>
      </c>
      <c r="H10" s="25">
        <f>SUM(H4:H9)</f>
        <v>49.75</v>
      </c>
      <c r="J10" s="13"/>
    </row>
    <row r="11" spans="1:25" ht="15.75" thickBot="1" x14ac:dyDescent="0.3">
      <c r="A11" s="13">
        <v>3</v>
      </c>
      <c r="B11" s="35">
        <v>2</v>
      </c>
      <c r="F11" s="12"/>
      <c r="G11" s="13"/>
      <c r="H11" s="12"/>
      <c r="I11" s="7" t="s">
        <v>140</v>
      </c>
      <c r="J11" s="13"/>
      <c r="N11" s="33" t="s">
        <v>135</v>
      </c>
      <c r="O11" s="34"/>
      <c r="P11" s="35"/>
      <c r="Q11" s="35"/>
      <c r="R11" s="34"/>
      <c r="S11" s="34"/>
      <c r="T11" s="34"/>
      <c r="U11" s="34"/>
      <c r="V11" s="74" t="s">
        <v>109</v>
      </c>
      <c r="W11" s="74"/>
      <c r="X11" s="34"/>
      <c r="Y11" s="36"/>
    </row>
    <row r="12" spans="1:25" ht="21" x14ac:dyDescent="0.35">
      <c r="A12" s="13">
        <v>5</v>
      </c>
      <c r="B12" s="7">
        <v>3</v>
      </c>
      <c r="C12" s="22" t="s">
        <v>118</v>
      </c>
      <c r="D12" s="23"/>
      <c r="F12" s="38" t="s">
        <v>119</v>
      </c>
      <c r="G12" s="34"/>
      <c r="H12" s="36"/>
      <c r="I12" s="74" t="s">
        <v>109</v>
      </c>
      <c r="J12" s="74"/>
      <c r="N12" s="37" t="s">
        <v>136</v>
      </c>
      <c r="V12" s="1"/>
      <c r="W12" s="1"/>
      <c r="Y12" s="27"/>
    </row>
    <row r="13" spans="1:25" ht="15.75" thickBot="1" x14ac:dyDescent="0.3">
      <c r="A13" s="13">
        <v>1</v>
      </c>
      <c r="B13" s="13">
        <v>3</v>
      </c>
      <c r="C13" s="26" t="s">
        <v>120</v>
      </c>
      <c r="D13" s="48">
        <f>J26</f>
        <v>20</v>
      </c>
      <c r="F13" s="26" t="s">
        <v>121</v>
      </c>
      <c r="G13" s="7">
        <f>J14</f>
        <v>2.25</v>
      </c>
      <c r="H13" s="27"/>
      <c r="I13" s="1"/>
      <c r="J13" s="1"/>
      <c r="N13" s="26"/>
      <c r="O13" s="31" t="s">
        <v>134</v>
      </c>
      <c r="P13" s="77">
        <f>J15*_xlfn.T.INV(1-0.05/2,19)</f>
        <v>0.75731919362679823</v>
      </c>
      <c r="Q13" s="77">
        <f>_xlfn.CONFIDENCE.T(0.05,J18,J26)</f>
        <v>0.75731919362679856</v>
      </c>
      <c r="V13" s="17" t="s">
        <v>115</v>
      </c>
      <c r="W13" s="78">
        <v>0.75731919362679823</v>
      </c>
      <c r="Y13" s="27"/>
    </row>
    <row r="14" spans="1:25" ht="21" x14ac:dyDescent="0.35">
      <c r="A14" s="13">
        <v>0</v>
      </c>
      <c r="B14" s="13">
        <v>3</v>
      </c>
      <c r="C14" s="26" t="s">
        <v>122</v>
      </c>
      <c r="D14" s="48">
        <f>J24</f>
        <v>5</v>
      </c>
      <c r="F14" s="28" t="s">
        <v>123</v>
      </c>
      <c r="G14" s="7">
        <f>J19</f>
        <v>2.6184210526315788</v>
      </c>
      <c r="H14" s="27"/>
      <c r="I14" s="1" t="s">
        <v>5</v>
      </c>
      <c r="J14" s="1">
        <v>2.25</v>
      </c>
      <c r="N14" s="26"/>
      <c r="O14" s="31" t="s">
        <v>137</v>
      </c>
      <c r="P14" s="22">
        <f>J14-P13</f>
        <v>1.4926808063732018</v>
      </c>
      <c r="Q14" s="23">
        <f>J14+P13</f>
        <v>3.007319193626798</v>
      </c>
      <c r="R14" s="7" t="s">
        <v>198</v>
      </c>
      <c r="Y14" s="27"/>
    </row>
    <row r="15" spans="1:25" ht="15.75" thickBot="1" x14ac:dyDescent="0.3">
      <c r="A15" s="13">
        <v>1</v>
      </c>
      <c r="B15" s="75">
        <v>3</v>
      </c>
      <c r="C15" s="28" t="s">
        <v>124</v>
      </c>
      <c r="D15" s="48">
        <f>J23</f>
        <v>0</v>
      </c>
      <c r="F15" s="29" t="s">
        <v>125</v>
      </c>
      <c r="G15" s="49">
        <f>J18</f>
        <v>1.6181535936466533</v>
      </c>
      <c r="H15" s="30"/>
      <c r="I15" s="1" t="s">
        <v>6</v>
      </c>
      <c r="J15" s="1">
        <v>0.36183014334294883</v>
      </c>
      <c r="K15" s="76">
        <f>J18/SQRT(J26)</f>
        <v>0.36183014334294883</v>
      </c>
      <c r="N15" s="26"/>
      <c r="Y15" s="27"/>
    </row>
    <row r="16" spans="1:25" x14ac:dyDescent="0.25">
      <c r="A16" s="13">
        <v>3</v>
      </c>
      <c r="B16" s="13">
        <v>4</v>
      </c>
      <c r="C16" s="28" t="s">
        <v>126</v>
      </c>
      <c r="D16" s="48">
        <f>J24-J23</f>
        <v>5</v>
      </c>
      <c r="H16" s="6"/>
      <c r="I16" s="1" t="s">
        <v>7</v>
      </c>
      <c r="J16" s="1">
        <v>2</v>
      </c>
      <c r="N16" s="26"/>
      <c r="O16" s="31"/>
      <c r="U16" s="74" t="s">
        <v>109</v>
      </c>
      <c r="V16" s="74"/>
      <c r="Y16" s="27"/>
    </row>
    <row r="17" spans="1:25" ht="21" x14ac:dyDescent="0.35">
      <c r="A17" s="13">
        <v>4</v>
      </c>
      <c r="B17" s="13">
        <v>4</v>
      </c>
      <c r="C17" s="28" t="s">
        <v>127</v>
      </c>
      <c r="D17" s="48">
        <f>J14</f>
        <v>2.25</v>
      </c>
      <c r="H17" s="1"/>
      <c r="I17" s="1" t="s">
        <v>8</v>
      </c>
      <c r="J17" s="1">
        <v>1</v>
      </c>
      <c r="N17" s="37" t="s">
        <v>138</v>
      </c>
      <c r="U17" s="1"/>
      <c r="V17" s="1"/>
      <c r="Y17" s="27"/>
    </row>
    <row r="18" spans="1:25" ht="15.75" thickBot="1" x14ac:dyDescent="0.3">
      <c r="A18" s="13">
        <v>5</v>
      </c>
      <c r="B18" s="13">
        <v>4</v>
      </c>
      <c r="C18" s="28" t="s">
        <v>276</v>
      </c>
      <c r="D18" s="48">
        <f>J19</f>
        <v>2.6184210526315788</v>
      </c>
      <c r="E18" s="7">
        <f>_xlfn.VAR.S(A:A)</f>
        <v>2.6184210526315788</v>
      </c>
      <c r="H18" s="1"/>
      <c r="I18" s="1" t="s">
        <v>269</v>
      </c>
      <c r="J18" s="1">
        <v>1.6181535936466533</v>
      </c>
      <c r="N18" s="26"/>
      <c r="O18" s="31" t="s">
        <v>134</v>
      </c>
      <c r="P18" s="7">
        <f>_xlfn.CONFIDENCE.T(0.1,J18,J26)</f>
        <v>0.62565237305177335</v>
      </c>
      <c r="U18" s="17" t="s">
        <v>280</v>
      </c>
      <c r="V18" s="17">
        <v>0.62565237305177335</v>
      </c>
      <c r="Y18" s="27"/>
    </row>
    <row r="19" spans="1:25" ht="21" x14ac:dyDescent="0.35">
      <c r="A19" s="13">
        <v>1</v>
      </c>
      <c r="B19" s="13">
        <v>5</v>
      </c>
      <c r="C19" s="28" t="s">
        <v>277</v>
      </c>
      <c r="D19" s="48">
        <f>_xlfn.VAR.P(A:A)</f>
        <v>2.4874999999999998</v>
      </c>
      <c r="F19" s="11"/>
      <c r="G19" s="11"/>
      <c r="H19" s="11"/>
      <c r="I19" s="1" t="s">
        <v>9</v>
      </c>
      <c r="J19" s="1">
        <v>2.6184210526315788</v>
      </c>
      <c r="N19" s="26"/>
      <c r="O19" s="31" t="s">
        <v>141</v>
      </c>
      <c r="P19" s="38">
        <f>J14-V18</f>
        <v>1.6243476269482267</v>
      </c>
      <c r="Q19" s="36">
        <f>J14+V18</f>
        <v>2.8756523730517731</v>
      </c>
      <c r="R19" s="7" t="s">
        <v>199</v>
      </c>
      <c r="Y19" s="27"/>
    </row>
    <row r="20" spans="1:25" x14ac:dyDescent="0.25">
      <c r="A20" s="13">
        <v>2</v>
      </c>
      <c r="B20" s="13">
        <v>5</v>
      </c>
      <c r="C20" s="28" t="s">
        <v>278</v>
      </c>
      <c r="D20" s="48">
        <f>J18</f>
        <v>1.6181535936466533</v>
      </c>
      <c r="F20" s="2"/>
      <c r="G20" s="1"/>
      <c r="H20" s="20"/>
      <c r="I20" s="1" t="s">
        <v>10</v>
      </c>
      <c r="J20" s="1">
        <v>-1.0853697000125262</v>
      </c>
      <c r="N20" s="26"/>
      <c r="O20" s="31"/>
      <c r="P20" s="34"/>
      <c r="Q20" s="34"/>
      <c r="Y20" s="27"/>
    </row>
    <row r="21" spans="1:25" x14ac:dyDescent="0.25">
      <c r="C21" s="28" t="s">
        <v>279</v>
      </c>
      <c r="D21" s="48">
        <f>_xlfn.STDEV.P(A:A)</f>
        <v>1.5771810295587503</v>
      </c>
      <c r="E21" s="7">
        <f>SQRT(D19)</f>
        <v>1.5771810295587503</v>
      </c>
      <c r="F21" s="2"/>
      <c r="G21" s="1"/>
      <c r="H21" s="20"/>
      <c r="I21" s="1" t="s">
        <v>11</v>
      </c>
      <c r="J21" s="1">
        <v>0.21220704013379182</v>
      </c>
      <c r="N21" s="91" t="s">
        <v>139</v>
      </c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93"/>
    </row>
    <row r="22" spans="1:25" x14ac:dyDescent="0.25">
      <c r="C22" s="28" t="s">
        <v>128</v>
      </c>
      <c r="D22" s="48">
        <f>J20</f>
        <v>-1.0853697000125262</v>
      </c>
      <c r="F22" s="2"/>
      <c r="G22" s="1"/>
      <c r="H22" s="20"/>
      <c r="I22" s="1" t="s">
        <v>12</v>
      </c>
      <c r="J22" s="1">
        <v>5</v>
      </c>
    </row>
    <row r="23" spans="1:25" x14ac:dyDescent="0.25">
      <c r="C23" s="28" t="s">
        <v>129</v>
      </c>
      <c r="D23" s="48">
        <f>J21</f>
        <v>0.21220704013379182</v>
      </c>
      <c r="F23" s="2"/>
      <c r="G23" s="1"/>
      <c r="H23" s="20"/>
      <c r="I23" s="1" t="s">
        <v>13</v>
      </c>
      <c r="J23" s="1">
        <v>0</v>
      </c>
    </row>
    <row r="24" spans="1:25" x14ac:dyDescent="0.25">
      <c r="C24" s="28" t="s">
        <v>17</v>
      </c>
      <c r="D24" s="48">
        <f>J17</f>
        <v>1</v>
      </c>
      <c r="F24" s="2"/>
      <c r="G24" s="1"/>
      <c r="H24" s="20"/>
      <c r="I24" s="1" t="s">
        <v>14</v>
      </c>
      <c r="J24" s="1">
        <v>5</v>
      </c>
    </row>
    <row r="25" spans="1:25" x14ac:dyDescent="0.25">
      <c r="C25" s="28" t="s">
        <v>28</v>
      </c>
      <c r="D25" s="48">
        <f>J16</f>
        <v>2</v>
      </c>
      <c r="F25" s="2"/>
      <c r="G25" s="1"/>
      <c r="H25" s="20"/>
      <c r="I25" s="1" t="s">
        <v>15</v>
      </c>
      <c r="J25" s="1">
        <v>45</v>
      </c>
    </row>
    <row r="26" spans="1:25" ht="15.75" thickBot="1" x14ac:dyDescent="0.3">
      <c r="C26" s="28" t="s">
        <v>130</v>
      </c>
      <c r="D26" s="48">
        <f>_xlfn.QUARTILE.EXC(A:A,1)</f>
        <v>1</v>
      </c>
      <c r="F26" s="1"/>
      <c r="G26" s="1"/>
      <c r="H26" s="20"/>
      <c r="I26" s="17" t="s">
        <v>16</v>
      </c>
      <c r="J26" s="17">
        <v>20</v>
      </c>
    </row>
    <row r="27" spans="1:25" x14ac:dyDescent="0.25">
      <c r="A27"/>
      <c r="B27"/>
      <c r="C27" s="29" t="s">
        <v>131</v>
      </c>
      <c r="D27" s="50">
        <f>_xlfn.QUARTILE.INC(A:A,3)</f>
        <v>3.25</v>
      </c>
    </row>
    <row r="28" spans="1:25" ht="15.75" customHeight="1" x14ac:dyDescent="0.25">
      <c r="A28"/>
      <c r="B28"/>
      <c r="C28" s="13"/>
    </row>
    <row r="29" spans="1:25" x14ac:dyDescent="0.25">
      <c r="A29"/>
      <c r="B29"/>
    </row>
    <row r="30" spans="1:25" ht="18" customHeight="1" x14ac:dyDescent="0.25">
      <c r="A30"/>
      <c r="B30"/>
    </row>
    <row r="31" spans="1:25" x14ac:dyDescent="0.25">
      <c r="A31"/>
      <c r="B31"/>
    </row>
    <row r="32" spans="1:25" x14ac:dyDescent="0.25">
      <c r="A32"/>
      <c r="B32"/>
    </row>
    <row r="33" spans="1:14" ht="15.75" customHeight="1" x14ac:dyDescent="0.25">
      <c r="A33"/>
      <c r="B33"/>
    </row>
    <row r="34" spans="1:14" x14ac:dyDescent="0.25">
      <c r="A34"/>
      <c r="B34"/>
    </row>
    <row r="35" spans="1:14" ht="17.25" customHeight="1" x14ac:dyDescent="0.25">
      <c r="A35"/>
      <c r="B35"/>
    </row>
    <row r="36" spans="1:14" ht="17.25" customHeight="1" x14ac:dyDescent="0.25">
      <c r="A36"/>
      <c r="B36"/>
    </row>
    <row r="37" spans="1:14" x14ac:dyDescent="0.25">
      <c r="A37"/>
      <c r="B37"/>
    </row>
    <row r="38" spans="1:14" x14ac:dyDescent="0.25">
      <c r="A38"/>
      <c r="B38"/>
    </row>
    <row r="39" spans="1:14" x14ac:dyDescent="0.25">
      <c r="A39"/>
      <c r="B39"/>
    </row>
    <row r="40" spans="1:14" x14ac:dyDescent="0.25">
      <c r="A40"/>
      <c r="B40"/>
    </row>
    <row r="41" spans="1:14" x14ac:dyDescent="0.25">
      <c r="A41"/>
      <c r="B41"/>
      <c r="D41" s="32"/>
    </row>
    <row r="42" spans="1:14" x14ac:dyDescent="0.25">
      <c r="A42"/>
      <c r="B42"/>
      <c r="D42" s="24"/>
    </row>
    <row r="43" spans="1:14" x14ac:dyDescent="0.25">
      <c r="A43"/>
      <c r="B43"/>
      <c r="D43" s="24"/>
    </row>
    <row r="44" spans="1:14" x14ac:dyDescent="0.25">
      <c r="A44"/>
      <c r="B44"/>
      <c r="D44" s="31"/>
      <c r="E44"/>
      <c r="F44"/>
      <c r="G44"/>
      <c r="H44"/>
      <c r="I44"/>
      <c r="J44"/>
      <c r="K44"/>
      <c r="L44"/>
      <c r="M44"/>
      <c r="N44"/>
    </row>
    <row r="45" spans="1:14" x14ac:dyDescent="0.25">
      <c r="A45"/>
      <c r="B45"/>
      <c r="E45"/>
      <c r="F45"/>
      <c r="G45"/>
      <c r="H45"/>
      <c r="I45"/>
      <c r="J45"/>
      <c r="K45"/>
      <c r="L45"/>
      <c r="M45"/>
      <c r="N45"/>
    </row>
    <row r="46" spans="1:14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</row>
    <row r="47" spans="1:14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</row>
    <row r="48" spans="1:14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</row>
    <row r="49" spans="1:14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</row>
    <row r="50" spans="1:14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</row>
    <row r="51" spans="1:14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</row>
    <row r="52" spans="1:14" x14ac:dyDescent="0.25">
      <c r="C52"/>
      <c r="D52"/>
    </row>
    <row r="53" spans="1:14" x14ac:dyDescent="0.25">
      <c r="C53"/>
      <c r="D53"/>
    </row>
  </sheetData>
  <sortState ref="B1:B53">
    <sortCondition ref="B1"/>
  </sortState>
  <mergeCells count="1">
    <mergeCell ref="N21:Y21"/>
  </mergeCells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G2551"/>
  <sheetViews>
    <sheetView zoomScale="85" zoomScaleNormal="85" workbookViewId="0">
      <selection activeCell="G24" sqref="G24"/>
    </sheetView>
  </sheetViews>
  <sheetFormatPr defaultRowHeight="15" x14ac:dyDescent="0.25"/>
  <cols>
    <col min="1" max="1" width="9.5703125" style="64" bestFit="1" customWidth="1"/>
    <col min="4" max="4" width="9.7109375" customWidth="1"/>
    <col min="6" max="6" width="9.42578125" customWidth="1"/>
    <col min="8" max="8" width="9.140625" style="42"/>
    <col min="9" max="9" width="9.140625" style="44"/>
    <col min="10" max="10" width="15.7109375" customWidth="1"/>
    <col min="14" max="14" width="9.42578125" bestFit="1" customWidth="1"/>
    <col min="17" max="17" width="22.5703125" customWidth="1"/>
    <col min="18" max="18" width="10.85546875" customWidth="1"/>
    <col min="30" max="30" width="20.85546875" customWidth="1"/>
  </cols>
  <sheetData>
    <row r="1" spans="1:31" ht="15.75" thickBot="1" x14ac:dyDescent="0.3">
      <c r="A1" s="54" t="s">
        <v>195</v>
      </c>
      <c r="H1" s="44" t="s">
        <v>154</v>
      </c>
      <c r="U1" s="44" t="s">
        <v>187</v>
      </c>
      <c r="V1" s="44"/>
    </row>
    <row r="2" spans="1:31" ht="15.75" thickBot="1" x14ac:dyDescent="0.3">
      <c r="A2">
        <v>147.31519955676049</v>
      </c>
      <c r="C2" t="s">
        <v>196</v>
      </c>
      <c r="D2" s="6"/>
      <c r="E2" s="6"/>
      <c r="H2">
        <v>174.53498445393052</v>
      </c>
      <c r="I2" s="79">
        <v>146.62423824192956</v>
      </c>
      <c r="Q2" t="s">
        <v>155</v>
      </c>
      <c r="U2">
        <v>173.21880010131281</v>
      </c>
      <c r="V2" s="13"/>
      <c r="AD2" t="s">
        <v>155</v>
      </c>
    </row>
    <row r="3" spans="1:31" x14ac:dyDescent="0.25">
      <c r="A3">
        <v>156.55255070741987</v>
      </c>
      <c r="H3">
        <v>168.26014176403987</v>
      </c>
      <c r="I3" s="80">
        <v>147.9184310126584</v>
      </c>
      <c r="Q3" s="74" t="s">
        <v>154</v>
      </c>
      <c r="R3" s="74"/>
      <c r="U3">
        <v>173.87832586864533</v>
      </c>
      <c r="V3" s="13"/>
      <c r="AD3" s="74" t="s">
        <v>187</v>
      </c>
      <c r="AE3" s="74"/>
    </row>
    <row r="4" spans="1:31" x14ac:dyDescent="0.25">
      <c r="A4">
        <v>161.50754378104466</v>
      </c>
      <c r="C4" t="s">
        <v>156</v>
      </c>
      <c r="H4">
        <v>161.53819602623116</v>
      </c>
      <c r="I4" s="80">
        <v>153.74531345587457</v>
      </c>
      <c r="K4" t="s">
        <v>157</v>
      </c>
      <c r="Q4" s="1"/>
      <c r="R4" s="1"/>
      <c r="U4">
        <v>179.89416152049671</v>
      </c>
      <c r="V4" s="13"/>
      <c r="X4" t="s">
        <v>157</v>
      </c>
      <c r="AD4" s="1"/>
      <c r="AE4" s="1"/>
    </row>
    <row r="5" spans="1:31" x14ac:dyDescent="0.25">
      <c r="A5">
        <v>191.60538828218705</v>
      </c>
      <c r="D5" s="5" t="s">
        <v>158</v>
      </c>
      <c r="E5" s="56">
        <f>AVERAGE(A2:A2551)</f>
        <v>175.33394559050421</v>
      </c>
      <c r="F5" s="53"/>
      <c r="H5">
        <v>160.62992004735861</v>
      </c>
      <c r="I5" s="80">
        <v>160.62992004735861</v>
      </c>
      <c r="M5" s="5" t="s">
        <v>159</v>
      </c>
      <c r="N5" s="53">
        <f>R5</f>
        <v>176.05368467302469</v>
      </c>
      <c r="O5" s="53"/>
      <c r="Q5" s="1" t="s">
        <v>5</v>
      </c>
      <c r="R5" s="1">
        <v>176.05368467302469</v>
      </c>
      <c r="U5">
        <v>163.70135186734842</v>
      </c>
      <c r="V5" s="13"/>
      <c r="Z5" s="5" t="s">
        <v>159</v>
      </c>
      <c r="AA5" s="53"/>
      <c r="AB5" s="53"/>
      <c r="AD5" s="1" t="s">
        <v>5</v>
      </c>
      <c r="AE5" s="1">
        <v>175.24239062440756</v>
      </c>
    </row>
    <row r="6" spans="1:31" ht="18" x14ac:dyDescent="0.35">
      <c r="A6">
        <v>154.84099081804743</v>
      </c>
      <c r="D6" s="24" t="s">
        <v>160</v>
      </c>
      <c r="E6" s="53">
        <f>DEVSQ(A2:A2551)/2550</f>
        <v>168.32956713134405</v>
      </c>
      <c r="F6" s="53">
        <f>_xlfn.VAR.P(A2:A2551)</f>
        <v>168.32956713134405</v>
      </c>
      <c r="H6">
        <v>163.33260860919836</v>
      </c>
      <c r="I6" s="80">
        <v>161.53819602623116</v>
      </c>
      <c r="M6" s="5" t="s">
        <v>161</v>
      </c>
      <c r="N6" s="53">
        <f>DEVSQ(H2:H51)/50</f>
        <v>137.67448383133603</v>
      </c>
      <c r="O6" s="53">
        <f>_xlfn.VAR.P(H2:H51)</f>
        <v>137.67448383133603</v>
      </c>
      <c r="Q6" s="1" t="s">
        <v>6</v>
      </c>
      <c r="R6" s="1">
        <v>1.6762110080466162</v>
      </c>
      <c r="S6">
        <f>R9/SQRT(R17)</f>
        <v>1.6762110080466162</v>
      </c>
      <c r="U6">
        <v>186.12842028305749</v>
      </c>
      <c r="V6" s="13"/>
      <c r="Z6" s="5" t="s">
        <v>161</v>
      </c>
      <c r="AA6" s="53"/>
      <c r="AB6" s="53"/>
      <c r="AD6" s="1" t="s">
        <v>6</v>
      </c>
      <c r="AE6" s="1">
        <v>0.54506937611935524</v>
      </c>
    </row>
    <row r="7" spans="1:31" ht="18" x14ac:dyDescent="0.35">
      <c r="A7">
        <v>194.61743691936135</v>
      </c>
      <c r="D7" s="24" t="s">
        <v>162</v>
      </c>
      <c r="E7" s="57">
        <f>SQRT(E6)</f>
        <v>12.974188496061865</v>
      </c>
      <c r="F7" s="53">
        <f>_xlfn.STDEV.P(A2:A2551)</f>
        <v>12.974188496061865</v>
      </c>
      <c r="H7">
        <v>197.72528490721015</v>
      </c>
      <c r="I7" s="80">
        <v>161.99564457638189</v>
      </c>
      <c r="M7" s="5" t="s">
        <v>163</v>
      </c>
      <c r="N7" s="53">
        <f>SQRT(N6)</f>
        <v>11.733477056326315</v>
      </c>
      <c r="O7" s="53">
        <f>_xlfn.STDEV.P(H2:H51)</f>
        <v>11.733477056326315</v>
      </c>
      <c r="Q7" s="1" t="s">
        <v>7</v>
      </c>
      <c r="R7" s="1">
        <v>176.52567338318477</v>
      </c>
      <c r="U7">
        <v>169.0356701699784</v>
      </c>
      <c r="V7" s="13"/>
      <c r="Z7" s="5" t="s">
        <v>163</v>
      </c>
      <c r="AA7" s="53"/>
      <c r="AB7" s="53"/>
      <c r="AD7" s="1" t="s">
        <v>7</v>
      </c>
      <c r="AE7" s="1">
        <v>175.04177366008662</v>
      </c>
    </row>
    <row r="8" spans="1:31" x14ac:dyDescent="0.25">
      <c r="A8">
        <v>201.15957782836631</v>
      </c>
      <c r="D8" s="24" t="s">
        <v>190</v>
      </c>
      <c r="E8" s="86">
        <v>2550</v>
      </c>
      <c r="H8">
        <v>175.2222805051133</v>
      </c>
      <c r="I8" s="80">
        <v>162.53236923221266</v>
      </c>
      <c r="M8" s="24" t="s">
        <v>164</v>
      </c>
      <c r="N8" s="53">
        <f>R17</f>
        <v>50</v>
      </c>
      <c r="Q8" s="1" t="s">
        <v>8</v>
      </c>
      <c r="R8" s="1" t="e">
        <v>#N/A</v>
      </c>
      <c r="U8">
        <v>170.45426021541061</v>
      </c>
      <c r="V8" s="13"/>
      <c r="Z8" s="24" t="s">
        <v>164</v>
      </c>
      <c r="AA8" s="53"/>
      <c r="AD8" s="1" t="s">
        <v>8</v>
      </c>
      <c r="AE8" s="1">
        <v>170.67560962532298</v>
      </c>
    </row>
    <row r="9" spans="1:31" x14ac:dyDescent="0.25">
      <c r="A9">
        <v>160.87469463018351</v>
      </c>
      <c r="H9">
        <v>201.29661139508244</v>
      </c>
      <c r="I9" s="80">
        <v>163.33260860919836</v>
      </c>
      <c r="M9" s="24" t="s">
        <v>165</v>
      </c>
      <c r="N9" s="53">
        <f>R15-R14</f>
        <v>57.04971044906415</v>
      </c>
      <c r="Q9" s="1" t="s">
        <v>282</v>
      </c>
      <c r="R9" s="1">
        <v>11.85260170489301</v>
      </c>
      <c r="S9">
        <f>SQRT(R10)</f>
        <v>11.85260170489301</v>
      </c>
      <c r="T9">
        <f>_xlfn.STDEV.S(H2:H51)</f>
        <v>11.85260170489301</v>
      </c>
      <c r="U9">
        <v>183.0279619396606</v>
      </c>
      <c r="V9" s="13"/>
      <c r="Z9" s="24" t="s">
        <v>165</v>
      </c>
      <c r="AA9" s="53"/>
      <c r="AD9" s="1" t="s">
        <v>269</v>
      </c>
      <c r="AE9" s="1">
        <v>12.188121774562788</v>
      </c>
    </row>
    <row r="10" spans="1:31" x14ac:dyDescent="0.25">
      <c r="A10">
        <v>172.45740069556632</v>
      </c>
      <c r="D10" s="1"/>
      <c r="E10" s="1"/>
      <c r="H10">
        <v>147.9184310126584</v>
      </c>
      <c r="I10" s="80">
        <v>167.42570311253075</v>
      </c>
      <c r="M10" s="24" t="s">
        <v>17</v>
      </c>
      <c r="N10" s="53" t="s">
        <v>283</v>
      </c>
      <c r="Q10" s="1" t="s">
        <v>281</v>
      </c>
      <c r="R10" s="1">
        <v>140.48416717483269</v>
      </c>
      <c r="S10">
        <f>DEVSQ(H2:H51)/49</f>
        <v>140.48416717483269</v>
      </c>
      <c r="T10">
        <f>_xlfn.VAR.S(H2:H51)</f>
        <v>140.48416717483269</v>
      </c>
      <c r="U10">
        <v>186.92860054288758</v>
      </c>
      <c r="V10" s="13"/>
      <c r="Z10" s="24" t="s">
        <v>17</v>
      </c>
      <c r="AA10" s="53"/>
      <c r="AD10" s="1" t="s">
        <v>9</v>
      </c>
      <c r="AE10" s="1">
        <v>148.55031239157157</v>
      </c>
    </row>
    <row r="11" spans="1:31" x14ac:dyDescent="0.25">
      <c r="A11">
        <v>188.61403064947808</v>
      </c>
      <c r="D11" s="1"/>
      <c r="E11" s="1"/>
      <c r="H11">
        <v>187.01216264234972</v>
      </c>
      <c r="I11" s="80">
        <v>168.26014176403987</v>
      </c>
      <c r="M11" s="24" t="s">
        <v>28</v>
      </c>
      <c r="N11" s="53">
        <f>R7</f>
        <v>176.52567338318477</v>
      </c>
      <c r="Q11" s="1" t="s">
        <v>10</v>
      </c>
      <c r="R11" s="1">
        <v>0.76251182535375017</v>
      </c>
      <c r="U11">
        <v>180.42355564903119</v>
      </c>
      <c r="V11" s="13"/>
      <c r="Z11" s="24" t="s">
        <v>28</v>
      </c>
      <c r="AA11" s="53"/>
      <c r="AD11" s="1" t="s">
        <v>10</v>
      </c>
      <c r="AE11" s="1">
        <v>0.96319873597724293</v>
      </c>
    </row>
    <row r="12" spans="1:31" x14ac:dyDescent="0.25">
      <c r="A12">
        <v>174.31598495095386</v>
      </c>
      <c r="D12" s="1"/>
      <c r="E12" s="1"/>
      <c r="H12">
        <v>171.2548395160411</v>
      </c>
      <c r="I12" s="80">
        <v>168.94826545540127</v>
      </c>
      <c r="M12" s="24" t="s">
        <v>130</v>
      </c>
      <c r="N12" s="53">
        <f>_xlfn.QUARTILE.EXC(H2:H51,1)</f>
        <v>170.20093581395486</v>
      </c>
      <c r="Q12" s="1" t="s">
        <v>11</v>
      </c>
      <c r="R12" s="1">
        <v>-9.1604013676978693E-2</v>
      </c>
      <c r="U12">
        <v>177.16954049392371</v>
      </c>
      <c r="V12" s="13"/>
      <c r="Z12" s="24" t="s">
        <v>130</v>
      </c>
      <c r="AA12" s="53"/>
      <c r="AD12" s="1" t="s">
        <v>11</v>
      </c>
      <c r="AE12" s="1">
        <v>-7.1834461909451044E-2</v>
      </c>
    </row>
    <row r="13" spans="1:31" ht="15.75" thickBot="1" x14ac:dyDescent="0.3">
      <c r="A13">
        <v>155.41046637808904</v>
      </c>
      <c r="D13" s="1"/>
      <c r="E13" s="1"/>
      <c r="H13">
        <v>183.0279619396606</v>
      </c>
      <c r="I13" s="81">
        <v>170.09623194171581</v>
      </c>
      <c r="M13" s="24" t="s">
        <v>131</v>
      </c>
      <c r="N13" s="53">
        <f>_xlfn.QUARTILE.INC(H2:H51,3)</f>
        <v>182.46909051940747</v>
      </c>
      <c r="Q13" s="1" t="s">
        <v>12</v>
      </c>
      <c r="R13" s="1">
        <v>57.04971044906415</v>
      </c>
      <c r="U13">
        <v>177.67349946625473</v>
      </c>
      <c r="V13" s="13"/>
      <c r="Z13" s="24" t="s">
        <v>131</v>
      </c>
      <c r="AA13" s="53"/>
      <c r="AD13" s="1" t="s">
        <v>12</v>
      </c>
      <c r="AE13" s="1">
        <v>97.916927188634872</v>
      </c>
    </row>
    <row r="14" spans="1:31" ht="15.75" thickBot="1" x14ac:dyDescent="0.3">
      <c r="A14">
        <v>184.04598891793285</v>
      </c>
      <c r="D14" s="1"/>
      <c r="E14" s="1"/>
      <c r="H14">
        <v>197.41557012894191</v>
      </c>
      <c r="I14" s="7">
        <v>170.2358371047012</v>
      </c>
      <c r="M14" s="7"/>
      <c r="Q14" s="1" t="s">
        <v>13</v>
      </c>
      <c r="R14" s="1">
        <v>146.62423824192956</v>
      </c>
      <c r="U14">
        <v>163.85866261844058</v>
      </c>
      <c r="V14" s="13"/>
      <c r="Z14" s="7"/>
      <c r="AD14" s="1" t="s">
        <v>13</v>
      </c>
      <c r="AE14" s="1">
        <v>122.87853211164474</v>
      </c>
    </row>
    <row r="15" spans="1:31" x14ac:dyDescent="0.25">
      <c r="A15">
        <v>167.28383671834308</v>
      </c>
      <c r="D15" s="1"/>
      <c r="E15" s="1"/>
      <c r="H15">
        <v>183.50885044201277</v>
      </c>
      <c r="I15" s="79">
        <v>170.77743892587023</v>
      </c>
      <c r="L15" s="7"/>
      <c r="M15" s="31" t="s">
        <v>166</v>
      </c>
      <c r="Q15" s="1" t="s">
        <v>14</v>
      </c>
      <c r="R15" s="1">
        <v>203.67394869099371</v>
      </c>
      <c r="U15">
        <v>193.2242820301326</v>
      </c>
      <c r="V15" s="13"/>
      <c r="Y15" s="7"/>
      <c r="Z15" s="31" t="s">
        <v>166</v>
      </c>
      <c r="AD15" s="1" t="s">
        <v>14</v>
      </c>
      <c r="AE15" s="1">
        <v>220.79545930027962</v>
      </c>
    </row>
    <row r="16" spans="1:31" x14ac:dyDescent="0.25">
      <c r="A16">
        <v>178.31591081703664</v>
      </c>
      <c r="D16" s="1"/>
      <c r="E16" s="1"/>
      <c r="H16">
        <v>170.77743892587023</v>
      </c>
      <c r="I16" s="80">
        <v>171.2548395160411</v>
      </c>
      <c r="L16" s="7"/>
      <c r="M16" s="31" t="s">
        <v>167</v>
      </c>
      <c r="N16" s="53">
        <f>N5</f>
        <v>176.05368467302469</v>
      </c>
      <c r="O16" s="58"/>
      <c r="Q16" s="1" t="s">
        <v>15</v>
      </c>
      <c r="R16" s="1">
        <v>8802.6842336512345</v>
      </c>
      <c r="U16">
        <v>174.50214487398625</v>
      </c>
      <c r="V16" s="13"/>
      <c r="Y16" s="7"/>
      <c r="Z16" s="31" t="s">
        <v>167</v>
      </c>
      <c r="AA16" s="53">
        <f>AE5</f>
        <v>175.24239062440756</v>
      </c>
      <c r="AB16" s="58"/>
      <c r="AD16" s="1" t="s">
        <v>15</v>
      </c>
      <c r="AE16" s="1">
        <v>87621.195312203781</v>
      </c>
    </row>
    <row r="17" spans="1:33" ht="18" x14ac:dyDescent="0.35">
      <c r="A17">
        <v>174.96568249116535</v>
      </c>
      <c r="H17">
        <v>184.61992782322341</v>
      </c>
      <c r="I17" s="80">
        <v>171.92905589654401</v>
      </c>
      <c r="L17" s="7"/>
      <c r="M17" s="24" t="s">
        <v>168</v>
      </c>
      <c r="N17" s="53">
        <f>R10</f>
        <v>140.48416717483269</v>
      </c>
      <c r="O17" s="53"/>
      <c r="Q17" s="1" t="s">
        <v>16</v>
      </c>
      <c r="R17" s="1">
        <v>50</v>
      </c>
      <c r="U17">
        <v>165.8994755060121</v>
      </c>
      <c r="V17" s="13"/>
      <c r="Y17" s="7"/>
      <c r="Z17" s="24" t="s">
        <v>168</v>
      </c>
      <c r="AA17" s="53">
        <f>AE10</f>
        <v>148.55031239157157</v>
      </c>
      <c r="AB17" s="53"/>
      <c r="AD17" s="1" t="s">
        <v>16</v>
      </c>
      <c r="AE17" s="1">
        <v>500</v>
      </c>
    </row>
    <row r="18" spans="1:33" ht="18.75" thickBot="1" x14ac:dyDescent="0.4">
      <c r="A18">
        <v>160.24057446047664</v>
      </c>
      <c r="H18">
        <v>153.74531345587457</v>
      </c>
      <c r="I18" s="80">
        <v>171.95360429541324</v>
      </c>
      <c r="L18" s="7"/>
      <c r="M18" s="24" t="s">
        <v>169</v>
      </c>
      <c r="N18" s="53">
        <f>R9</f>
        <v>11.85260170489301</v>
      </c>
      <c r="O18" s="53"/>
      <c r="Q18" s="17" t="s">
        <v>115</v>
      </c>
      <c r="R18" s="78">
        <v>3.3684721339739192</v>
      </c>
      <c r="U18">
        <v>174.24327084954712</v>
      </c>
      <c r="V18" s="13"/>
      <c r="Y18" s="7"/>
      <c r="Z18" s="24" t="s">
        <v>169</v>
      </c>
      <c r="AA18" s="53">
        <f>AE9</f>
        <v>12.188121774562788</v>
      </c>
      <c r="AB18" s="53"/>
      <c r="AD18" s="17" t="s">
        <v>115</v>
      </c>
      <c r="AE18" s="17">
        <v>1.0709138233890165</v>
      </c>
    </row>
    <row r="19" spans="1:33" x14ac:dyDescent="0.25">
      <c r="A19">
        <v>197.41119545942638</v>
      </c>
      <c r="H19">
        <v>177.26641873268818</v>
      </c>
      <c r="I19" s="80">
        <v>172.58905460112146</v>
      </c>
      <c r="U19">
        <v>155.29205471539171</v>
      </c>
      <c r="V19" s="13"/>
    </row>
    <row r="20" spans="1:33" x14ac:dyDescent="0.25">
      <c r="A20">
        <v>183.81679170561256</v>
      </c>
      <c r="H20">
        <v>146.62423824192956</v>
      </c>
      <c r="I20" s="80">
        <v>172.6062576934055</v>
      </c>
      <c r="K20" s="21"/>
      <c r="L20" s="7"/>
      <c r="M20" s="31" t="s">
        <v>189</v>
      </c>
      <c r="N20" s="13"/>
      <c r="O20" s="7"/>
      <c r="P20" s="7"/>
      <c r="Q20" s="60" t="s">
        <v>109</v>
      </c>
      <c r="R20" s="60"/>
      <c r="S20" s="7"/>
      <c r="U20">
        <v>190.68922016303986</v>
      </c>
      <c r="V20" s="13"/>
      <c r="X20" s="21"/>
      <c r="Y20" s="7"/>
      <c r="Z20" s="31" t="s">
        <v>166</v>
      </c>
      <c r="AA20" s="13"/>
      <c r="AB20" s="7"/>
      <c r="AC20" s="7"/>
      <c r="AD20" s="60" t="s">
        <v>109</v>
      </c>
      <c r="AE20" s="60"/>
      <c r="AF20" s="7"/>
    </row>
    <row r="21" spans="1:33" ht="21" x14ac:dyDescent="0.35">
      <c r="A21">
        <v>182.7707875334454</v>
      </c>
      <c r="H21">
        <v>190.90984538779594</v>
      </c>
      <c r="I21" s="80">
        <v>174.53498445393052</v>
      </c>
      <c r="K21" s="32" t="s">
        <v>170</v>
      </c>
      <c r="L21" s="7"/>
      <c r="M21" s="7"/>
      <c r="N21" s="7"/>
      <c r="O21" s="7"/>
      <c r="P21" s="7"/>
      <c r="Q21" s="55"/>
      <c r="R21" s="55"/>
      <c r="S21" s="7"/>
      <c r="U21">
        <v>185.27565531330765</v>
      </c>
      <c r="V21" s="13"/>
      <c r="X21" s="32" t="s">
        <v>170</v>
      </c>
      <c r="Y21" s="7"/>
      <c r="Z21" s="7"/>
      <c r="AA21" s="7"/>
      <c r="AB21" s="7"/>
      <c r="AC21" s="7"/>
      <c r="AD21" s="55"/>
      <c r="AE21" s="55"/>
      <c r="AF21" s="7"/>
    </row>
    <row r="22" spans="1:33" x14ac:dyDescent="0.25">
      <c r="A22">
        <v>179.59227976534748</v>
      </c>
      <c r="H22">
        <v>175.1675675775914</v>
      </c>
      <c r="I22" s="80">
        <v>175.1675675775914</v>
      </c>
      <c r="K22" s="7"/>
      <c r="L22" s="31" t="s">
        <v>134</v>
      </c>
      <c r="M22" s="77">
        <f>S6*M35</f>
        <v>3.3684721339739192</v>
      </c>
      <c r="N22" s="77">
        <f>_xlfn.CONFIDENCE.T(0.05,R9,R17)</f>
        <v>3.3684721339739192</v>
      </c>
      <c r="O22" s="7"/>
      <c r="P22" s="7"/>
      <c r="Q22" s="55" t="s">
        <v>115</v>
      </c>
      <c r="R22" s="55"/>
      <c r="S22" s="7"/>
      <c r="U22">
        <v>159.64148120547179</v>
      </c>
      <c r="V22" s="13"/>
      <c r="X22" s="7"/>
      <c r="Y22" s="31" t="s">
        <v>134</v>
      </c>
      <c r="Z22" s="43">
        <f>AE18</f>
        <v>1.0709138233890165</v>
      </c>
      <c r="AA22" s="7"/>
      <c r="AB22" s="7"/>
      <c r="AC22" s="7"/>
      <c r="AD22" s="55" t="s">
        <v>115</v>
      </c>
      <c r="AE22" s="55"/>
      <c r="AF22" s="7"/>
    </row>
    <row r="23" spans="1:33" ht="21" x14ac:dyDescent="0.35">
      <c r="A23">
        <v>164.13045374138164</v>
      </c>
      <c r="H23">
        <v>180.79247625864809</v>
      </c>
      <c r="I23" s="80">
        <v>175.20735342332046</v>
      </c>
      <c r="K23" s="7"/>
      <c r="L23" s="31" t="s">
        <v>137</v>
      </c>
      <c r="M23" s="61">
        <f>N16-M22</f>
        <v>172.68521253905078</v>
      </c>
      <c r="N23" s="62">
        <f>N16+M22</f>
        <v>179.4221568069986</v>
      </c>
      <c r="O23" s="7" t="s">
        <v>201</v>
      </c>
      <c r="P23" s="7"/>
      <c r="Q23" s="7"/>
      <c r="R23" s="7"/>
      <c r="S23" s="7"/>
      <c r="T23" s="7"/>
      <c r="U23">
        <v>149.10597643465735</v>
      </c>
      <c r="V23" s="13"/>
      <c r="X23" s="7"/>
      <c r="Y23" s="31" t="s">
        <v>137</v>
      </c>
      <c r="Z23" s="61">
        <f>AA16-AE18</f>
        <v>174.17147680101854</v>
      </c>
      <c r="AA23" s="62">
        <f>AA16+AE18</f>
        <v>176.31330444779658</v>
      </c>
      <c r="AB23" s="7" t="s">
        <v>171</v>
      </c>
      <c r="AC23" s="7"/>
      <c r="AD23" s="7"/>
      <c r="AE23" s="7"/>
      <c r="AF23" s="7"/>
      <c r="AG23" s="7"/>
    </row>
    <row r="24" spans="1:33" x14ac:dyDescent="0.25">
      <c r="A24">
        <v>181.23968276158848</v>
      </c>
      <c r="H24">
        <v>203.67394869099371</v>
      </c>
      <c r="I24" s="80">
        <v>175.2222805051133</v>
      </c>
      <c r="L24" s="5" t="s">
        <v>172</v>
      </c>
      <c r="M24" s="42">
        <f>M23</f>
        <v>172.68521253905078</v>
      </c>
      <c r="N24" s="12" t="s">
        <v>173</v>
      </c>
      <c r="O24" s="43">
        <f>N23</f>
        <v>179.4221568069986</v>
      </c>
      <c r="P24" s="7" t="s">
        <v>174</v>
      </c>
      <c r="Q24" s="7"/>
      <c r="R24" s="7"/>
      <c r="S24" s="7"/>
      <c r="T24" s="7"/>
      <c r="U24">
        <v>192.27716608002083</v>
      </c>
      <c r="V24" s="13"/>
      <c r="Y24" s="5" t="s">
        <v>172</v>
      </c>
      <c r="Z24" s="42">
        <f>Z23</f>
        <v>174.17147680101854</v>
      </c>
      <c r="AA24" s="12" t="s">
        <v>173</v>
      </c>
      <c r="AB24" s="43">
        <f>AA23</f>
        <v>176.31330444779658</v>
      </c>
      <c r="AC24" s="7" t="s">
        <v>174</v>
      </c>
      <c r="AD24" s="7"/>
      <c r="AE24" s="7"/>
      <c r="AF24" s="7"/>
      <c r="AG24" s="7"/>
    </row>
    <row r="25" spans="1:33" ht="15.75" thickBot="1" x14ac:dyDescent="0.3">
      <c r="A25">
        <v>199.69370883773081</v>
      </c>
      <c r="H25">
        <v>175.20735342332046</v>
      </c>
      <c r="I25" s="80">
        <v>176.09872189568705</v>
      </c>
      <c r="K25" s="7"/>
      <c r="L25" s="31" t="s">
        <v>175</v>
      </c>
      <c r="M25" s="43">
        <f>N23-M23</f>
        <v>6.7369442679478198</v>
      </c>
      <c r="U25">
        <v>170.35687948082341</v>
      </c>
      <c r="V25" s="13"/>
      <c r="X25" s="7"/>
      <c r="Y25" s="31" t="s">
        <v>175</v>
      </c>
      <c r="Z25" s="7">
        <f>AA23-Z23</f>
        <v>2.1418276467780402</v>
      </c>
    </row>
    <row r="26" spans="1:33" ht="15.75" thickBot="1" x14ac:dyDescent="0.3">
      <c r="A26">
        <v>179.61240915683447</v>
      </c>
      <c r="H26">
        <v>178.45788066624664</v>
      </c>
      <c r="I26" s="81">
        <v>176.3584383395937</v>
      </c>
      <c r="U26">
        <v>164.74607024138095</v>
      </c>
      <c r="V26" s="13"/>
      <c r="AD26" s="74" t="s">
        <v>187</v>
      </c>
      <c r="AE26" s="74"/>
    </row>
    <row r="27" spans="1:33" x14ac:dyDescent="0.25">
      <c r="A27">
        <v>170.0224685107969</v>
      </c>
      <c r="H27">
        <v>176.69290842677583</v>
      </c>
      <c r="I27">
        <v>176.69290842677583</v>
      </c>
      <c r="J27">
        <f>AVERAGE(I26:I27)</f>
        <v>176.52567338318477</v>
      </c>
      <c r="K27" s="7"/>
      <c r="L27" s="31"/>
      <c r="M27" s="7"/>
      <c r="N27" s="7"/>
      <c r="O27" s="7"/>
      <c r="P27" s="7"/>
      <c r="Q27" s="74" t="s">
        <v>154</v>
      </c>
      <c r="R27" s="74"/>
      <c r="S27" s="7"/>
      <c r="T27" s="7"/>
      <c r="U27">
        <v>173.60755451663863</v>
      </c>
      <c r="V27" s="13"/>
      <c r="X27" s="7"/>
      <c r="Y27" s="31"/>
      <c r="Z27" s="7"/>
      <c r="AA27" s="7"/>
      <c r="AB27" s="7"/>
      <c r="AC27" s="7"/>
      <c r="AD27" s="1"/>
      <c r="AE27" s="1"/>
      <c r="AF27" s="7"/>
      <c r="AG27" s="7"/>
    </row>
    <row r="28" spans="1:33" ht="21.75" thickBot="1" x14ac:dyDescent="0.4">
      <c r="A28">
        <v>180.92126298215589</v>
      </c>
      <c r="H28">
        <v>162.53236923221266</v>
      </c>
      <c r="I28">
        <v>176.78220489033265</v>
      </c>
      <c r="K28" s="32" t="s">
        <v>176</v>
      </c>
      <c r="L28" s="7"/>
      <c r="M28" s="7"/>
      <c r="N28" s="7"/>
      <c r="O28" s="7"/>
      <c r="P28" s="7"/>
      <c r="Q28" s="1"/>
      <c r="R28" s="1"/>
      <c r="S28" s="7"/>
      <c r="T28" s="7"/>
      <c r="U28">
        <v>187.41888867298258</v>
      </c>
      <c r="V28" s="13"/>
      <c r="X28" s="32" t="s">
        <v>176</v>
      </c>
      <c r="Y28" s="7"/>
      <c r="Z28" s="7"/>
      <c r="AA28" s="7"/>
      <c r="AB28" s="7"/>
      <c r="AC28" s="7"/>
      <c r="AD28" s="17" t="s">
        <v>177</v>
      </c>
      <c r="AE28" s="17">
        <v>1.4093955243545049</v>
      </c>
      <c r="AF28" s="7"/>
      <c r="AG28" s="7"/>
    </row>
    <row r="29" spans="1:33" ht="15.75" thickBot="1" x14ac:dyDescent="0.3">
      <c r="A29">
        <v>137.67484675627202</v>
      </c>
      <c r="H29">
        <v>180.12661017637583</v>
      </c>
      <c r="I29">
        <v>177.13930206882651</v>
      </c>
      <c r="K29" s="7"/>
      <c r="L29" s="31" t="s">
        <v>134</v>
      </c>
      <c r="M29" s="43"/>
      <c r="N29" s="7"/>
      <c r="O29" s="7"/>
      <c r="P29" s="7"/>
      <c r="Q29" s="17" t="s">
        <v>177</v>
      </c>
      <c r="R29" s="17">
        <v>4.4921649992374615</v>
      </c>
      <c r="S29" s="7"/>
      <c r="T29" s="7"/>
      <c r="U29">
        <v>182.15627948011388</v>
      </c>
      <c r="V29" s="13"/>
      <c r="X29" s="7"/>
      <c r="Y29" s="31" t="s">
        <v>134</v>
      </c>
      <c r="Z29" s="43"/>
      <c r="AA29" s="7"/>
      <c r="AB29" s="7"/>
      <c r="AC29" s="7"/>
      <c r="AD29" s="59"/>
      <c r="AE29" s="59"/>
      <c r="AF29" s="7"/>
      <c r="AG29" s="7"/>
    </row>
    <row r="30" spans="1:33" ht="21" x14ac:dyDescent="0.35">
      <c r="A30">
        <v>177.15239651879529</v>
      </c>
      <c r="H30">
        <v>183.76305421115831</v>
      </c>
      <c r="I30">
        <v>177.26641873268818</v>
      </c>
      <c r="K30" s="7"/>
      <c r="L30" s="31" t="s">
        <v>178</v>
      </c>
      <c r="M30" s="61">
        <f>N16-R29</f>
        <v>171.56151967378722</v>
      </c>
      <c r="N30" s="62">
        <f>N16+R29</f>
        <v>180.54584967226216</v>
      </c>
      <c r="O30" s="7" t="s">
        <v>202</v>
      </c>
      <c r="P30" s="7"/>
      <c r="S30" s="7"/>
      <c r="T30" s="7"/>
      <c r="U30">
        <v>167.475139833914</v>
      </c>
      <c r="V30" s="13"/>
      <c r="X30" s="7"/>
      <c r="Y30" s="31" t="s">
        <v>178</v>
      </c>
      <c r="Z30" s="61">
        <f>AA16-AE28</f>
        <v>173.83299510005307</v>
      </c>
      <c r="AA30" s="62">
        <f>AA16+AE28</f>
        <v>176.65178614876206</v>
      </c>
      <c r="AB30" s="7" t="s">
        <v>179</v>
      </c>
      <c r="AC30" s="7"/>
      <c r="AD30" s="7"/>
      <c r="AE30" s="7"/>
      <c r="AF30" s="7"/>
      <c r="AG30" s="7"/>
    </row>
    <row r="31" spans="1:33" x14ac:dyDescent="0.25">
      <c r="A31">
        <v>172.07510482949147</v>
      </c>
      <c r="H31">
        <v>187.45344265043968</v>
      </c>
      <c r="I31">
        <v>177.61764853348723</v>
      </c>
      <c r="K31" s="7"/>
      <c r="L31" s="31" t="s">
        <v>200</v>
      </c>
      <c r="M31" s="43">
        <f>N30-M30</f>
        <v>8.9843299984749478</v>
      </c>
      <c r="N31" s="7"/>
      <c r="O31" s="7"/>
      <c r="P31" s="7"/>
      <c r="S31" s="7"/>
      <c r="T31" s="7"/>
      <c r="U31">
        <v>178.60233343599248</v>
      </c>
      <c r="V31" s="13"/>
      <c r="X31" s="7"/>
      <c r="Y31" s="31" t="s">
        <v>200</v>
      </c>
      <c r="Z31" s="7">
        <f>AA30-Z30</f>
        <v>2.818791048708988</v>
      </c>
      <c r="AA31" s="7"/>
      <c r="AB31" s="7"/>
      <c r="AC31" s="7"/>
      <c r="AD31" s="7"/>
      <c r="AE31" s="7"/>
      <c r="AF31" s="7"/>
      <c r="AG31" s="7"/>
    </row>
    <row r="32" spans="1:33" x14ac:dyDescent="0.25">
      <c r="A32">
        <v>167.02491835603723</v>
      </c>
      <c r="H32">
        <v>179.15029035139014</v>
      </c>
      <c r="I32">
        <v>178.45788066624664</v>
      </c>
      <c r="K32" s="63"/>
      <c r="L32" s="63"/>
      <c r="M32" s="63"/>
      <c r="N32" s="63"/>
      <c r="O32" s="63"/>
      <c r="P32" s="63"/>
      <c r="S32" s="63"/>
      <c r="T32" s="63"/>
      <c r="U32">
        <v>176.79024482349632</v>
      </c>
      <c r="V32" s="13"/>
      <c r="X32" s="63"/>
      <c r="Y32" s="63"/>
      <c r="Z32" s="63"/>
      <c r="AA32" s="63"/>
      <c r="AB32" s="63"/>
      <c r="AC32" s="63"/>
      <c r="AD32" s="63"/>
      <c r="AE32" s="63"/>
      <c r="AF32" s="63"/>
      <c r="AG32" s="63"/>
    </row>
    <row r="33" spans="1:24" x14ac:dyDescent="0.25">
      <c r="A33">
        <v>218.35131961852312</v>
      </c>
      <c r="H33">
        <v>186.95742015625001</v>
      </c>
      <c r="I33">
        <v>178.47746322404419</v>
      </c>
      <c r="K33" s="18" t="s">
        <v>180</v>
      </c>
      <c r="U33">
        <v>158.03296251833672</v>
      </c>
      <c r="V33" s="13"/>
      <c r="X33" s="18" t="s">
        <v>188</v>
      </c>
    </row>
    <row r="34" spans="1:24" x14ac:dyDescent="0.25">
      <c r="A34">
        <v>193.4938562597381</v>
      </c>
      <c r="H34">
        <v>176.78220489033265</v>
      </c>
      <c r="I34">
        <v>179.07710331273847</v>
      </c>
      <c r="U34">
        <v>160.77738779204083</v>
      </c>
      <c r="V34" s="13"/>
    </row>
    <row r="35" spans="1:24" x14ac:dyDescent="0.25">
      <c r="A35">
        <v>165.15236767263559</v>
      </c>
      <c r="H35">
        <v>179.2676674638642</v>
      </c>
      <c r="I35">
        <v>179.15029035139014</v>
      </c>
      <c r="L35" s="5" t="s">
        <v>284</v>
      </c>
      <c r="M35">
        <f>_xlfn.T.INV(1-0.05/2,49)</f>
        <v>2.0095752371292388</v>
      </c>
      <c r="U35">
        <v>187.3906602311763</v>
      </c>
      <c r="V35" s="13"/>
    </row>
    <row r="36" spans="1:24" x14ac:dyDescent="0.25">
      <c r="A36">
        <v>171.13858562952373</v>
      </c>
      <c r="H36">
        <v>177.61764853348723</v>
      </c>
      <c r="I36">
        <v>179.2676674638642</v>
      </c>
      <c r="U36">
        <v>178.37244159709371</v>
      </c>
      <c r="V36" s="13"/>
    </row>
    <row r="37" spans="1:24" x14ac:dyDescent="0.25">
      <c r="A37">
        <v>171.1427386097057</v>
      </c>
      <c r="H37">
        <v>170.2358371047012</v>
      </c>
      <c r="I37">
        <v>180.12661017637583</v>
      </c>
      <c r="U37">
        <v>139.952512527816</v>
      </c>
      <c r="V37" s="13"/>
    </row>
    <row r="38" spans="1:24" x14ac:dyDescent="0.25">
      <c r="A38">
        <v>173.19269987710868</v>
      </c>
      <c r="H38">
        <v>161.99564457638189</v>
      </c>
      <c r="I38">
        <v>180.79247625864809</v>
      </c>
      <c r="U38">
        <v>153.59243649145355</v>
      </c>
      <c r="V38" s="13"/>
    </row>
    <row r="39" spans="1:24" x14ac:dyDescent="0.25">
      <c r="A39">
        <v>158.35857981146546</v>
      </c>
      <c r="H39">
        <v>171.92905589654401</v>
      </c>
      <c r="I39">
        <v>183.0279619396606</v>
      </c>
      <c r="U39">
        <v>171.46788296558952</v>
      </c>
      <c r="V39" s="13"/>
    </row>
    <row r="40" spans="1:24" x14ac:dyDescent="0.25">
      <c r="A40">
        <v>152.22416992473882</v>
      </c>
      <c r="H40">
        <v>179.07710331273847</v>
      </c>
      <c r="I40">
        <v>183.50885044201277</v>
      </c>
      <c r="U40">
        <v>157.13018443493638</v>
      </c>
      <c r="V40" s="13"/>
    </row>
    <row r="41" spans="1:24" x14ac:dyDescent="0.25">
      <c r="A41">
        <v>182.82436245572171</v>
      </c>
      <c r="H41">
        <v>178.47746322404419</v>
      </c>
      <c r="I41">
        <v>183.76305421115831</v>
      </c>
      <c r="U41">
        <v>180.37153255208977</v>
      </c>
      <c r="V41" s="13"/>
    </row>
    <row r="42" spans="1:24" x14ac:dyDescent="0.25">
      <c r="A42">
        <v>201.28124093462247</v>
      </c>
      <c r="H42">
        <v>172.58905460112146</v>
      </c>
      <c r="I42">
        <v>184.61992782322341</v>
      </c>
      <c r="U42">
        <v>180.52789742869209</v>
      </c>
      <c r="V42" s="13"/>
    </row>
    <row r="43" spans="1:24" x14ac:dyDescent="0.25">
      <c r="A43">
        <v>168.38270640691917</v>
      </c>
      <c r="H43">
        <v>170.09623194171581</v>
      </c>
      <c r="I43">
        <v>186.95742015625001</v>
      </c>
      <c r="U43">
        <v>159.18645645870129</v>
      </c>
      <c r="V43" s="7"/>
    </row>
    <row r="44" spans="1:24" x14ac:dyDescent="0.25">
      <c r="A44">
        <v>175.78661287261639</v>
      </c>
      <c r="H44">
        <v>176.09872189568705</v>
      </c>
      <c r="I44">
        <v>187.01216264234972</v>
      </c>
      <c r="U44">
        <v>175.63920424508979</v>
      </c>
      <c r="V44" s="7"/>
    </row>
    <row r="45" spans="1:24" x14ac:dyDescent="0.25">
      <c r="A45">
        <v>172.45639570392086</v>
      </c>
      <c r="H45">
        <v>187.48968146683183</v>
      </c>
      <c r="I45">
        <v>187.45344265043968</v>
      </c>
      <c r="U45">
        <v>176.55259385792306</v>
      </c>
    </row>
    <row r="46" spans="1:24" x14ac:dyDescent="0.25">
      <c r="A46">
        <v>158.51086560433032</v>
      </c>
      <c r="H46">
        <v>168.94826545540127</v>
      </c>
      <c r="I46">
        <v>187.48968146683183</v>
      </c>
      <c r="U46">
        <v>208.21438271086663</v>
      </c>
    </row>
    <row r="47" spans="1:24" x14ac:dyDescent="0.25">
      <c r="A47">
        <v>169.0069392323494</v>
      </c>
      <c r="H47">
        <v>177.13930206882651</v>
      </c>
      <c r="I47">
        <v>190.90984538779594</v>
      </c>
      <c r="U47">
        <v>174.97564373188652</v>
      </c>
    </row>
    <row r="48" spans="1:24" x14ac:dyDescent="0.25">
      <c r="A48">
        <v>165.39706835901598</v>
      </c>
      <c r="H48">
        <v>167.42570311253075</v>
      </c>
      <c r="I48">
        <v>197.41557012894191</v>
      </c>
      <c r="U48">
        <v>172.16682509642851</v>
      </c>
    </row>
    <row r="49" spans="1:21" x14ac:dyDescent="0.25">
      <c r="A49">
        <v>166.71656327234814</v>
      </c>
      <c r="H49">
        <v>172.6062576934055</v>
      </c>
      <c r="I49">
        <v>197.72528490721015</v>
      </c>
      <c r="U49">
        <v>177.48484184339759</v>
      </c>
    </row>
    <row r="50" spans="1:21" x14ac:dyDescent="0.25">
      <c r="A50">
        <v>149.6868616057327</v>
      </c>
      <c r="H50">
        <v>176.3584383395937</v>
      </c>
      <c r="I50">
        <v>201.29661139508244</v>
      </c>
      <c r="U50">
        <v>179.3759109757957</v>
      </c>
    </row>
    <row r="51" spans="1:21" x14ac:dyDescent="0.25">
      <c r="A51">
        <v>167.50805331030278</v>
      </c>
      <c r="H51">
        <v>171.95360429541324</v>
      </c>
      <c r="I51">
        <v>203.67394869099371</v>
      </c>
      <c r="U51">
        <v>164.82596707719495</v>
      </c>
    </row>
    <row r="52" spans="1:21" x14ac:dyDescent="0.25">
      <c r="A52">
        <v>205.34270775970072</v>
      </c>
      <c r="U52">
        <v>162.64220890734578</v>
      </c>
    </row>
    <row r="53" spans="1:21" x14ac:dyDescent="0.25">
      <c r="A53">
        <v>177.37554900195391</v>
      </c>
      <c r="U53">
        <v>179.63358787783363</v>
      </c>
    </row>
    <row r="54" spans="1:21" x14ac:dyDescent="0.25">
      <c r="A54">
        <v>185.58992211255827</v>
      </c>
      <c r="U54">
        <v>184.44426119531272</v>
      </c>
    </row>
    <row r="55" spans="1:21" x14ac:dyDescent="0.25">
      <c r="A55">
        <v>174.22633378446335</v>
      </c>
      <c r="U55">
        <v>175.22724634618498</v>
      </c>
    </row>
    <row r="56" spans="1:21" x14ac:dyDescent="0.25">
      <c r="A56">
        <v>162.23938460898353</v>
      </c>
      <c r="U56">
        <v>168.86946228696615</v>
      </c>
    </row>
    <row r="57" spans="1:21" x14ac:dyDescent="0.25">
      <c r="A57">
        <v>156.66611476335675</v>
      </c>
      <c r="U57">
        <v>175.50084054237232</v>
      </c>
    </row>
    <row r="58" spans="1:21" x14ac:dyDescent="0.25">
      <c r="A58">
        <v>169.00250544567825</v>
      </c>
      <c r="U58">
        <v>182.90677177064936</v>
      </c>
    </row>
    <row r="59" spans="1:21" x14ac:dyDescent="0.25">
      <c r="A59">
        <v>170.17196101805894</v>
      </c>
      <c r="U59">
        <v>178.61164438800188</v>
      </c>
    </row>
    <row r="60" spans="1:21" x14ac:dyDescent="0.25">
      <c r="A60">
        <v>166.75064431256033</v>
      </c>
      <c r="U60">
        <v>173.40634927750216</v>
      </c>
    </row>
    <row r="61" spans="1:21" x14ac:dyDescent="0.25">
      <c r="A61">
        <v>161.1461606087687</v>
      </c>
      <c r="U61">
        <v>152.02299424418015</v>
      </c>
    </row>
    <row r="62" spans="1:21" x14ac:dyDescent="0.25">
      <c r="A62">
        <v>169.05665676022181</v>
      </c>
      <c r="U62">
        <v>190.57039468025323</v>
      </c>
    </row>
    <row r="63" spans="1:21" x14ac:dyDescent="0.25">
      <c r="A63">
        <v>193.26158495532582</v>
      </c>
      <c r="U63">
        <v>183.82808308233507</v>
      </c>
    </row>
    <row r="64" spans="1:21" x14ac:dyDescent="0.25">
      <c r="A64">
        <v>172.03326466260478</v>
      </c>
      <c r="U64">
        <v>175.16857256923686</v>
      </c>
    </row>
    <row r="65" spans="1:21" x14ac:dyDescent="0.25">
      <c r="A65">
        <v>176.06877905636793</v>
      </c>
      <c r="U65">
        <v>170.11117380279757</v>
      </c>
    </row>
    <row r="66" spans="1:21" x14ac:dyDescent="0.25">
      <c r="A66">
        <v>178.44449063049979</v>
      </c>
      <c r="U66">
        <v>171.20920107190614</v>
      </c>
    </row>
    <row r="67" spans="1:21" x14ac:dyDescent="0.25">
      <c r="A67">
        <v>192.59746282914421</v>
      </c>
      <c r="U67">
        <v>168.92608174275665</v>
      </c>
    </row>
    <row r="68" spans="1:21" x14ac:dyDescent="0.25">
      <c r="A68">
        <v>171.21957613271661</v>
      </c>
      <c r="U68">
        <v>177.15239651879529</v>
      </c>
    </row>
    <row r="69" spans="1:21" x14ac:dyDescent="0.25">
      <c r="A69">
        <v>171.13753630001156</v>
      </c>
      <c r="U69">
        <v>167.26248064587708</v>
      </c>
    </row>
    <row r="70" spans="1:21" x14ac:dyDescent="0.25">
      <c r="A70">
        <v>186.65101593869622</v>
      </c>
      <c r="U70">
        <v>172.85768295623711</v>
      </c>
    </row>
    <row r="71" spans="1:21" x14ac:dyDescent="0.25">
      <c r="A71">
        <v>182.1447220761911</v>
      </c>
      <c r="U71">
        <v>171.2641504680505</v>
      </c>
    </row>
    <row r="72" spans="1:21" x14ac:dyDescent="0.25">
      <c r="A72">
        <v>177.39881160268851</v>
      </c>
      <c r="U72">
        <v>175.2222805051133</v>
      </c>
    </row>
    <row r="73" spans="1:21" x14ac:dyDescent="0.25">
      <c r="A73">
        <v>175.12580130714923</v>
      </c>
      <c r="U73">
        <v>174.7936367890361</v>
      </c>
    </row>
    <row r="74" spans="1:21" x14ac:dyDescent="0.25">
      <c r="A74">
        <v>161.777295362117</v>
      </c>
      <c r="U74">
        <v>180.59764089302917</v>
      </c>
    </row>
    <row r="75" spans="1:21" x14ac:dyDescent="0.25">
      <c r="A75">
        <v>169.24812244797067</v>
      </c>
      <c r="U75">
        <v>171.13858562952373</v>
      </c>
    </row>
    <row r="76" spans="1:21" x14ac:dyDescent="0.25">
      <c r="A76">
        <v>177.02043224817317</v>
      </c>
      <c r="U76">
        <v>181.13943484495394</v>
      </c>
    </row>
    <row r="77" spans="1:21" x14ac:dyDescent="0.25">
      <c r="A77">
        <v>181.303366717475</v>
      </c>
      <c r="U77">
        <v>192.18145540507976</v>
      </c>
    </row>
    <row r="78" spans="1:21" x14ac:dyDescent="0.25">
      <c r="A78">
        <v>156.01718574616825</v>
      </c>
      <c r="U78">
        <v>167.61464154187706</v>
      </c>
    </row>
    <row r="79" spans="1:21" x14ac:dyDescent="0.25">
      <c r="A79">
        <v>173.64955725570326</v>
      </c>
      <c r="U79">
        <v>180.06645847053733</v>
      </c>
    </row>
    <row r="80" spans="1:21" x14ac:dyDescent="0.25">
      <c r="A80">
        <v>181.81504047861381</v>
      </c>
      <c r="U80">
        <v>171.56889940524707</v>
      </c>
    </row>
    <row r="81" spans="1:21" x14ac:dyDescent="0.25">
      <c r="A81">
        <v>162.57954472239362</v>
      </c>
      <c r="U81">
        <v>190.67479557706974</v>
      </c>
    </row>
    <row r="82" spans="1:21" x14ac:dyDescent="0.25">
      <c r="A82">
        <v>174.72401155901025</v>
      </c>
      <c r="U82">
        <v>187.48495209438261</v>
      </c>
    </row>
    <row r="83" spans="1:21" x14ac:dyDescent="0.25">
      <c r="A83">
        <v>191.42265715418034</v>
      </c>
      <c r="U83">
        <v>191.60538828218705</v>
      </c>
    </row>
    <row r="84" spans="1:21" x14ac:dyDescent="0.25">
      <c r="A84">
        <v>170.92916310575674</v>
      </c>
      <c r="U84">
        <v>183.5174815467326</v>
      </c>
    </row>
    <row r="85" spans="1:21" x14ac:dyDescent="0.25">
      <c r="A85">
        <v>193.59565600170754</v>
      </c>
      <c r="U85">
        <v>179.29811279900605</v>
      </c>
    </row>
    <row r="86" spans="1:21" x14ac:dyDescent="0.25">
      <c r="A86">
        <v>178.08628500533814</v>
      </c>
      <c r="U86">
        <v>161.67008640040876</v>
      </c>
    </row>
    <row r="87" spans="1:21" x14ac:dyDescent="0.25">
      <c r="A87">
        <v>169.45141156684258</v>
      </c>
      <c r="U87">
        <v>170.56404077338811</v>
      </c>
    </row>
    <row r="88" spans="1:21" x14ac:dyDescent="0.25">
      <c r="A88">
        <v>168.71900912592537</v>
      </c>
      <c r="U88">
        <v>220.79545930027962</v>
      </c>
    </row>
    <row r="89" spans="1:21" x14ac:dyDescent="0.25">
      <c r="A89">
        <v>191.52028913667891</v>
      </c>
      <c r="U89">
        <v>164.33505821696599</v>
      </c>
    </row>
    <row r="90" spans="1:21" x14ac:dyDescent="0.25">
      <c r="A90">
        <v>181.36607524029387</v>
      </c>
      <c r="U90">
        <v>158.75253653648542</v>
      </c>
    </row>
    <row r="91" spans="1:21" x14ac:dyDescent="0.25">
      <c r="A91">
        <v>189.66507455916144</v>
      </c>
      <c r="U91">
        <v>191.24527612875681</v>
      </c>
    </row>
    <row r="92" spans="1:21" x14ac:dyDescent="0.25">
      <c r="A92">
        <v>179.91978880745592</v>
      </c>
      <c r="U92">
        <v>173.16356989867927</v>
      </c>
    </row>
    <row r="93" spans="1:21" x14ac:dyDescent="0.25">
      <c r="A93">
        <v>191.83047685219208</v>
      </c>
      <c r="U93">
        <v>165.38530404504854</v>
      </c>
    </row>
    <row r="94" spans="1:21" x14ac:dyDescent="0.25">
      <c r="A94">
        <v>164.02430888847448</v>
      </c>
      <c r="U94">
        <v>174.67924509292061</v>
      </c>
    </row>
    <row r="95" spans="1:21" x14ac:dyDescent="0.25">
      <c r="A95">
        <v>162.29720118717523</v>
      </c>
      <c r="U95">
        <v>170.67560962532298</v>
      </c>
    </row>
    <row r="96" spans="1:21" x14ac:dyDescent="0.25">
      <c r="A96">
        <v>156.70637354633072</v>
      </c>
      <c r="U96">
        <v>185.05157173494808</v>
      </c>
    </row>
    <row r="97" spans="1:21" x14ac:dyDescent="0.25">
      <c r="A97">
        <v>166.91058577707736</v>
      </c>
      <c r="U97">
        <v>191.35221906326478</v>
      </c>
    </row>
    <row r="98" spans="1:21" x14ac:dyDescent="0.25">
      <c r="A98">
        <v>168.57780779973837</v>
      </c>
      <c r="U98">
        <v>184.51821675698739</v>
      </c>
    </row>
    <row r="99" spans="1:21" x14ac:dyDescent="0.25">
      <c r="A99">
        <v>179.87282022731961</v>
      </c>
      <c r="U99">
        <v>174.9875706180319</v>
      </c>
    </row>
    <row r="100" spans="1:21" x14ac:dyDescent="0.25">
      <c r="A100">
        <v>191.04528279131046</v>
      </c>
      <c r="U100">
        <v>178.46716205967823</v>
      </c>
    </row>
    <row r="101" spans="1:21" x14ac:dyDescent="0.25">
      <c r="A101">
        <v>195.76649707305478</v>
      </c>
      <c r="U101">
        <v>166.72265233937651</v>
      </c>
    </row>
    <row r="102" spans="1:21" x14ac:dyDescent="0.25">
      <c r="A102">
        <v>167.52447310027492</v>
      </c>
      <c r="U102">
        <v>175.50283574637433</v>
      </c>
    </row>
    <row r="103" spans="1:21" x14ac:dyDescent="0.25">
      <c r="A103">
        <v>180.89701016906474</v>
      </c>
      <c r="U103">
        <v>187.46446799996193</v>
      </c>
    </row>
    <row r="104" spans="1:21" x14ac:dyDescent="0.25">
      <c r="A104">
        <v>156.8971446075011</v>
      </c>
      <c r="U104">
        <v>165.88676531755482</v>
      </c>
    </row>
    <row r="105" spans="1:21" x14ac:dyDescent="0.25">
      <c r="A105">
        <v>164.45296738384059</v>
      </c>
      <c r="U105">
        <v>190.19978923170129</v>
      </c>
    </row>
    <row r="106" spans="1:21" x14ac:dyDescent="0.25">
      <c r="A106">
        <v>204.48669134639204</v>
      </c>
      <c r="U106">
        <v>184.04598891793285</v>
      </c>
    </row>
    <row r="107" spans="1:21" x14ac:dyDescent="0.25">
      <c r="A107">
        <v>154.96253568999236</v>
      </c>
      <c r="U107">
        <v>188.85910081808106</v>
      </c>
    </row>
    <row r="108" spans="1:21" x14ac:dyDescent="0.25">
      <c r="A108">
        <v>172.6446838445554</v>
      </c>
      <c r="U108">
        <v>182.94389734437573</v>
      </c>
    </row>
    <row r="109" spans="1:21" x14ac:dyDescent="0.25">
      <c r="A109">
        <v>178.23994527207105</v>
      </c>
      <c r="U109">
        <v>165.60875211398525</v>
      </c>
    </row>
    <row r="110" spans="1:21" x14ac:dyDescent="0.25">
      <c r="A110">
        <v>181.51222762826364</v>
      </c>
      <c r="U110">
        <v>181.35037963547802</v>
      </c>
    </row>
    <row r="111" spans="1:21" x14ac:dyDescent="0.25">
      <c r="A111">
        <v>188.94363835061085</v>
      </c>
      <c r="U111">
        <v>174.33889284875477</v>
      </c>
    </row>
    <row r="112" spans="1:21" x14ac:dyDescent="0.25">
      <c r="A112">
        <v>183.40317852635053</v>
      </c>
      <c r="U112">
        <v>174.23530481282796</v>
      </c>
    </row>
    <row r="113" spans="1:21" x14ac:dyDescent="0.25">
      <c r="A113">
        <v>167.41745626932243</v>
      </c>
      <c r="U113">
        <v>169.03235960926395</v>
      </c>
    </row>
    <row r="114" spans="1:21" x14ac:dyDescent="0.25">
      <c r="A114">
        <v>178.35290337716287</v>
      </c>
      <c r="U114">
        <v>165.24224052845966</v>
      </c>
    </row>
    <row r="115" spans="1:21" x14ac:dyDescent="0.25">
      <c r="A115">
        <v>186.99389544126461</v>
      </c>
      <c r="U115">
        <v>160.56010268657701</v>
      </c>
    </row>
    <row r="116" spans="1:21" x14ac:dyDescent="0.25">
      <c r="A116">
        <v>158.30880316643743</v>
      </c>
      <c r="U116">
        <v>173.32113189768279</v>
      </c>
    </row>
    <row r="117" spans="1:21" x14ac:dyDescent="0.25">
      <c r="A117">
        <v>173.86834984863526</v>
      </c>
      <c r="U117">
        <v>173.7924582001142</v>
      </c>
    </row>
    <row r="118" spans="1:21" x14ac:dyDescent="0.25">
      <c r="A118">
        <v>165.48958670755383</v>
      </c>
      <c r="U118">
        <v>199.89600774424616</v>
      </c>
    </row>
    <row r="119" spans="1:21" x14ac:dyDescent="0.25">
      <c r="A119">
        <v>173.62555569052347</v>
      </c>
      <c r="U119">
        <v>187.13769792229868</v>
      </c>
    </row>
    <row r="120" spans="1:21" x14ac:dyDescent="0.25">
      <c r="A120">
        <v>169.83790475096612</v>
      </c>
      <c r="U120">
        <v>178.23172798744054</v>
      </c>
    </row>
    <row r="121" spans="1:21" x14ac:dyDescent="0.25">
      <c r="A121">
        <v>154.33264239691198</v>
      </c>
      <c r="U121">
        <v>176.58765033120289</v>
      </c>
    </row>
    <row r="122" spans="1:21" x14ac:dyDescent="0.25">
      <c r="A122">
        <v>158.39685816972633</v>
      </c>
      <c r="U122">
        <v>190.13106553829857</v>
      </c>
    </row>
    <row r="123" spans="1:21" x14ac:dyDescent="0.25">
      <c r="A123">
        <v>153.61555129929911</v>
      </c>
      <c r="U123">
        <v>171.81133886042517</v>
      </c>
    </row>
    <row r="124" spans="1:21" x14ac:dyDescent="0.25">
      <c r="A124">
        <v>178.9259111872525</v>
      </c>
      <c r="U124">
        <v>167.27315129246563</v>
      </c>
    </row>
    <row r="125" spans="1:21" x14ac:dyDescent="0.25">
      <c r="A125">
        <v>162.12783053633757</v>
      </c>
      <c r="U125">
        <v>166.04502194313682</v>
      </c>
    </row>
    <row r="126" spans="1:21" x14ac:dyDescent="0.25">
      <c r="A126">
        <v>185.75849468179513</v>
      </c>
      <c r="U126">
        <v>169.05996732093627</v>
      </c>
    </row>
    <row r="127" spans="1:21" x14ac:dyDescent="0.25">
      <c r="A127">
        <v>177.71718704425439</v>
      </c>
      <c r="U127">
        <v>173.86135924498376</v>
      </c>
    </row>
    <row r="128" spans="1:21" x14ac:dyDescent="0.25">
      <c r="A128">
        <v>164.67533656468731</v>
      </c>
      <c r="U128">
        <v>165.82562339935976</v>
      </c>
    </row>
    <row r="129" spans="1:21" x14ac:dyDescent="0.25">
      <c r="A129">
        <v>180.02356897413847</v>
      </c>
      <c r="U129">
        <v>178.80637629859848</v>
      </c>
    </row>
    <row r="130" spans="1:21" x14ac:dyDescent="0.25">
      <c r="A130">
        <v>195.85239430016372</v>
      </c>
      <c r="U130">
        <v>184.40157860895852</v>
      </c>
    </row>
    <row r="131" spans="1:21" x14ac:dyDescent="0.25">
      <c r="A131">
        <v>198.20821295143105</v>
      </c>
      <c r="U131">
        <v>169.43834667545161</v>
      </c>
    </row>
    <row r="132" spans="1:21" x14ac:dyDescent="0.25">
      <c r="A132">
        <v>176.3584383395937</v>
      </c>
      <c r="U132">
        <v>166.96843191384687</v>
      </c>
    </row>
    <row r="133" spans="1:21" x14ac:dyDescent="0.25">
      <c r="A133">
        <v>171.56889940524707</v>
      </c>
      <c r="U133">
        <v>176.00292254501255</v>
      </c>
    </row>
    <row r="134" spans="1:21" x14ac:dyDescent="0.25">
      <c r="A134">
        <v>159.44184257095912</v>
      </c>
      <c r="U134">
        <v>179.97218138661992</v>
      </c>
    </row>
    <row r="135" spans="1:21" x14ac:dyDescent="0.25">
      <c r="A135">
        <v>173.21880010131281</v>
      </c>
      <c r="U135">
        <v>176.3584383395937</v>
      </c>
    </row>
    <row r="136" spans="1:21" x14ac:dyDescent="0.25">
      <c r="A136">
        <v>174.23032419246738</v>
      </c>
      <c r="U136">
        <v>176.23551899378072</v>
      </c>
    </row>
    <row r="137" spans="1:21" x14ac:dyDescent="0.25">
      <c r="A137">
        <v>170.32081801589811</v>
      </c>
      <c r="U137">
        <v>186.3670171231206</v>
      </c>
    </row>
    <row r="138" spans="1:21" x14ac:dyDescent="0.25">
      <c r="A138">
        <v>162.76662096133805</v>
      </c>
      <c r="U138">
        <v>177.29974602916627</v>
      </c>
    </row>
    <row r="139" spans="1:21" x14ac:dyDescent="0.25">
      <c r="A139">
        <v>180.79467837269476</v>
      </c>
      <c r="U139">
        <v>170.37594476350932</v>
      </c>
    </row>
    <row r="140" spans="1:21" x14ac:dyDescent="0.25">
      <c r="A140">
        <v>189.37741047993768</v>
      </c>
      <c r="U140">
        <v>181.303366717475</v>
      </c>
    </row>
    <row r="141" spans="1:21" x14ac:dyDescent="0.25">
      <c r="A141">
        <v>163.19959500906407</v>
      </c>
      <c r="U141">
        <v>172.90706056046474</v>
      </c>
    </row>
    <row r="142" spans="1:21" x14ac:dyDescent="0.25">
      <c r="A142">
        <v>161.13738171115983</v>
      </c>
      <c r="U142">
        <v>161.56367552030133</v>
      </c>
    </row>
    <row r="143" spans="1:21" x14ac:dyDescent="0.25">
      <c r="A143">
        <v>165.20660766291257</v>
      </c>
      <c r="U143">
        <v>142.01451891567558</v>
      </c>
    </row>
    <row r="144" spans="1:21" x14ac:dyDescent="0.25">
      <c r="A144">
        <v>174.67924509292061</v>
      </c>
      <c r="U144">
        <v>158.30200469354168</v>
      </c>
    </row>
    <row r="145" spans="1:21" x14ac:dyDescent="0.25">
      <c r="A145">
        <v>172.76084905533935</v>
      </c>
      <c r="U145">
        <v>170.67560962532298</v>
      </c>
    </row>
    <row r="146" spans="1:21" x14ac:dyDescent="0.25">
      <c r="A146">
        <v>157.50144017220009</v>
      </c>
      <c r="U146">
        <v>176.73703938344261</v>
      </c>
    </row>
    <row r="147" spans="1:21" x14ac:dyDescent="0.25">
      <c r="A147">
        <v>159.03535300894873</v>
      </c>
      <c r="U147">
        <v>193.2429039341514</v>
      </c>
    </row>
    <row r="148" spans="1:21" x14ac:dyDescent="0.25">
      <c r="A148">
        <v>166.30049673112808</v>
      </c>
      <c r="U148">
        <v>156.99105220919591</v>
      </c>
    </row>
    <row r="149" spans="1:21" x14ac:dyDescent="0.25">
      <c r="A149">
        <v>162.3564070185239</v>
      </c>
      <c r="U149">
        <v>195.9647760129883</v>
      </c>
    </row>
    <row r="150" spans="1:21" x14ac:dyDescent="0.25">
      <c r="A150">
        <v>154.04249539715238</v>
      </c>
      <c r="U150">
        <v>179.07083689424326</v>
      </c>
    </row>
    <row r="151" spans="1:21" x14ac:dyDescent="0.25">
      <c r="A151">
        <v>154.55143498984398</v>
      </c>
      <c r="U151">
        <v>169.62738855982025</v>
      </c>
    </row>
    <row r="152" spans="1:21" x14ac:dyDescent="0.25">
      <c r="A152">
        <v>189.65378318243893</v>
      </c>
      <c r="U152">
        <v>162.53236923221266</v>
      </c>
    </row>
    <row r="153" spans="1:21" x14ac:dyDescent="0.25">
      <c r="A153">
        <v>198.1110243475996</v>
      </c>
      <c r="U153">
        <v>181.81504047861381</v>
      </c>
    </row>
    <row r="154" spans="1:21" x14ac:dyDescent="0.25">
      <c r="A154">
        <v>177.71921180683421</v>
      </c>
      <c r="U154">
        <v>179.91978880745592</v>
      </c>
    </row>
    <row r="155" spans="1:21" x14ac:dyDescent="0.25">
      <c r="A155">
        <v>156.64193584671011</v>
      </c>
      <c r="U155">
        <v>176.96106384464656</v>
      </c>
    </row>
    <row r="156" spans="1:21" x14ac:dyDescent="0.25">
      <c r="A156">
        <v>189.77455953136086</v>
      </c>
      <c r="U156">
        <v>194.04074906633468</v>
      </c>
    </row>
    <row r="157" spans="1:21" x14ac:dyDescent="0.25">
      <c r="A157">
        <v>156.99362380546518</v>
      </c>
      <c r="U157">
        <v>193.93676198960748</v>
      </c>
    </row>
    <row r="158" spans="1:21" x14ac:dyDescent="0.25">
      <c r="A158">
        <v>189.89471515014884</v>
      </c>
      <c r="U158">
        <v>167.68465103341441</v>
      </c>
    </row>
    <row r="159" spans="1:21" x14ac:dyDescent="0.25">
      <c r="A159">
        <v>161.26664137191256</v>
      </c>
      <c r="U159">
        <v>179.06353592552477</v>
      </c>
    </row>
    <row r="160" spans="1:21" x14ac:dyDescent="0.25">
      <c r="A160">
        <v>161.60263372585177</v>
      </c>
      <c r="U160">
        <v>186.93767502627452</v>
      </c>
    </row>
    <row r="161" spans="1:21" x14ac:dyDescent="0.25">
      <c r="A161">
        <v>192.67484718584456</v>
      </c>
      <c r="U161">
        <v>183.5248711911845</v>
      </c>
    </row>
    <row r="162" spans="1:21" x14ac:dyDescent="0.25">
      <c r="A162">
        <v>155.83037553442409</v>
      </c>
      <c r="U162">
        <v>170.01497541132267</v>
      </c>
    </row>
    <row r="163" spans="1:21" x14ac:dyDescent="0.25">
      <c r="A163">
        <v>172.70833824186411</v>
      </c>
      <c r="U163">
        <v>170.97613168589305</v>
      </c>
    </row>
    <row r="164" spans="1:21" x14ac:dyDescent="0.25">
      <c r="A164">
        <v>190.48715772514697</v>
      </c>
      <c r="U164">
        <v>171.80621044717554</v>
      </c>
    </row>
    <row r="165" spans="1:21" x14ac:dyDescent="0.25">
      <c r="A165">
        <v>169.8099127777823</v>
      </c>
      <c r="U165">
        <v>174.7936367890361</v>
      </c>
    </row>
    <row r="166" spans="1:21" x14ac:dyDescent="0.25">
      <c r="A166">
        <v>183.29196437734936</v>
      </c>
      <c r="U166">
        <v>180.19870354764862</v>
      </c>
    </row>
    <row r="167" spans="1:21" x14ac:dyDescent="0.25">
      <c r="A167">
        <v>212.9144330509007</v>
      </c>
      <c r="U167">
        <v>180.86946157454804</v>
      </c>
    </row>
    <row r="168" spans="1:21" x14ac:dyDescent="0.25">
      <c r="A168">
        <v>156.13482888584258</v>
      </c>
      <c r="U168">
        <v>173.69055500312243</v>
      </c>
    </row>
    <row r="169" spans="1:21" x14ac:dyDescent="0.25">
      <c r="A169">
        <v>166.49237623896624</v>
      </c>
      <c r="U169">
        <v>171.93212998863601</v>
      </c>
    </row>
    <row r="170" spans="1:21" x14ac:dyDescent="0.25">
      <c r="A170">
        <v>154.72435267001856</v>
      </c>
      <c r="U170">
        <v>133.63880030810833</v>
      </c>
    </row>
    <row r="171" spans="1:21" x14ac:dyDescent="0.25">
      <c r="A171">
        <v>170.37594476350932</v>
      </c>
      <c r="U171">
        <v>172.42698491900228</v>
      </c>
    </row>
    <row r="172" spans="1:21" x14ac:dyDescent="0.25">
      <c r="A172">
        <v>175.74876311373373</v>
      </c>
      <c r="U172">
        <v>176.78220489033265</v>
      </c>
    </row>
    <row r="173" spans="1:21" x14ac:dyDescent="0.25">
      <c r="A173">
        <v>183.4007251643925</v>
      </c>
      <c r="U173">
        <v>169.36087364301784</v>
      </c>
    </row>
    <row r="174" spans="1:21" x14ac:dyDescent="0.25">
      <c r="A174">
        <v>184.3654580268776</v>
      </c>
      <c r="U174">
        <v>179.79502205052995</v>
      </c>
    </row>
    <row r="175" spans="1:21" x14ac:dyDescent="0.25">
      <c r="A175">
        <v>185.77250544767594</v>
      </c>
      <c r="U175">
        <v>181.18950707576005</v>
      </c>
    </row>
    <row r="176" spans="1:21" x14ac:dyDescent="0.25">
      <c r="A176">
        <v>174.69616737871547</v>
      </c>
      <c r="U176">
        <v>154.33264239691198</v>
      </c>
    </row>
    <row r="177" spans="1:21" x14ac:dyDescent="0.25">
      <c r="A177">
        <v>166.03996742633171</v>
      </c>
      <c r="U177">
        <v>188.57108203592361</v>
      </c>
    </row>
    <row r="178" spans="1:21" x14ac:dyDescent="0.25">
      <c r="A178">
        <v>169.73119828508061</v>
      </c>
      <c r="U178">
        <v>197.28042831120547</v>
      </c>
    </row>
    <row r="179" spans="1:21" x14ac:dyDescent="0.25">
      <c r="A179">
        <v>188.11472715315176</v>
      </c>
      <c r="U179">
        <v>175.22724634618498</v>
      </c>
    </row>
    <row r="180" spans="1:21" x14ac:dyDescent="0.25">
      <c r="A180">
        <v>187.59423015653738</v>
      </c>
      <c r="U180">
        <v>152.71094058407471</v>
      </c>
    </row>
    <row r="181" spans="1:21" x14ac:dyDescent="0.25">
      <c r="A181">
        <v>167.15775460470468</v>
      </c>
      <c r="U181">
        <v>178.22968844557181</v>
      </c>
    </row>
    <row r="182" spans="1:21" x14ac:dyDescent="0.25">
      <c r="A182">
        <v>176.95603888641926</v>
      </c>
      <c r="U182">
        <v>169.5503884646314</v>
      </c>
    </row>
    <row r="183" spans="1:21" x14ac:dyDescent="0.25">
      <c r="A183">
        <v>190.15066287538502</v>
      </c>
      <c r="U183">
        <v>176.78220489033265</v>
      </c>
    </row>
    <row r="184" spans="1:21" x14ac:dyDescent="0.25">
      <c r="A184">
        <v>192.25795300444588</v>
      </c>
      <c r="U184">
        <v>182.09849246049998</v>
      </c>
    </row>
    <row r="185" spans="1:21" x14ac:dyDescent="0.25">
      <c r="A185">
        <v>186.30302280216711</v>
      </c>
      <c r="U185">
        <v>173.56054159863561</v>
      </c>
    </row>
    <row r="186" spans="1:21" x14ac:dyDescent="0.25">
      <c r="A186">
        <v>186.50759771917365</v>
      </c>
      <c r="U186">
        <v>166.20697339094477</v>
      </c>
    </row>
    <row r="187" spans="1:21" x14ac:dyDescent="0.25">
      <c r="A187">
        <v>162.76198026462225</v>
      </c>
      <c r="U187">
        <v>185.2417220659845</v>
      </c>
    </row>
    <row r="188" spans="1:21" x14ac:dyDescent="0.25">
      <c r="A188">
        <v>144.53480149386451</v>
      </c>
      <c r="U188">
        <v>177.14534679798817</v>
      </c>
    </row>
    <row r="189" spans="1:21" x14ac:dyDescent="0.25">
      <c r="A189">
        <v>159.23842043848708</v>
      </c>
      <c r="U189">
        <v>174.47725655147224</v>
      </c>
    </row>
    <row r="190" spans="1:21" x14ac:dyDescent="0.25">
      <c r="A190">
        <v>169.97535213777155</v>
      </c>
      <c r="U190">
        <v>180.81885728934139</v>
      </c>
    </row>
    <row r="191" spans="1:21" x14ac:dyDescent="0.25">
      <c r="A191">
        <v>170.10903080590651</v>
      </c>
      <c r="U191">
        <v>176.88163994607748</v>
      </c>
    </row>
    <row r="192" spans="1:21" x14ac:dyDescent="0.25">
      <c r="A192">
        <v>179.64207118966442</v>
      </c>
      <c r="U192">
        <v>184.26260895539599</v>
      </c>
    </row>
    <row r="193" spans="1:21" x14ac:dyDescent="0.25">
      <c r="A193">
        <v>155.39190359122586</v>
      </c>
      <c r="U193">
        <v>156.83926891215378</v>
      </c>
    </row>
    <row r="194" spans="1:21" x14ac:dyDescent="0.25">
      <c r="A194">
        <v>191.76402916928055</v>
      </c>
      <c r="U194">
        <v>176.65179244504543</v>
      </c>
    </row>
    <row r="195" spans="1:21" x14ac:dyDescent="0.25">
      <c r="A195">
        <v>179.88561909151031</v>
      </c>
      <c r="U195">
        <v>163.14393620705232</v>
      </c>
    </row>
    <row r="196" spans="1:21" x14ac:dyDescent="0.25">
      <c r="A196">
        <v>170.67351096629864</v>
      </c>
      <c r="U196">
        <v>201.47597284521908</v>
      </c>
    </row>
    <row r="197" spans="1:21" x14ac:dyDescent="0.25">
      <c r="A197">
        <v>181.13943484495394</v>
      </c>
      <c r="U197">
        <v>170.28472699239501</v>
      </c>
    </row>
    <row r="198" spans="1:21" x14ac:dyDescent="0.25">
      <c r="A198">
        <v>182.98468818175024</v>
      </c>
      <c r="U198">
        <v>153.42472112097312</v>
      </c>
    </row>
    <row r="199" spans="1:21" x14ac:dyDescent="0.25">
      <c r="A199">
        <v>188.04047600569902</v>
      </c>
      <c r="U199">
        <v>192.62985903042136</v>
      </c>
    </row>
    <row r="200" spans="1:21" x14ac:dyDescent="0.25">
      <c r="A200">
        <v>178.1497324926022</v>
      </c>
      <c r="U200">
        <v>159.05432961590122</v>
      </c>
    </row>
    <row r="201" spans="1:21" x14ac:dyDescent="0.25">
      <c r="A201">
        <v>201.91840563784353</v>
      </c>
      <c r="U201">
        <v>185.99842165785958</v>
      </c>
    </row>
    <row r="202" spans="1:21" x14ac:dyDescent="0.25">
      <c r="A202">
        <v>180.10404220221972</v>
      </c>
      <c r="U202">
        <v>161.56367552030133</v>
      </c>
    </row>
    <row r="203" spans="1:21" x14ac:dyDescent="0.25">
      <c r="A203">
        <v>170.34202629547508</v>
      </c>
      <c r="U203">
        <v>187.7525754578528</v>
      </c>
    </row>
    <row r="204" spans="1:21" x14ac:dyDescent="0.25">
      <c r="A204">
        <v>197.05069904448465</v>
      </c>
      <c r="U204">
        <v>181.84357928548707</v>
      </c>
    </row>
    <row r="205" spans="1:21" x14ac:dyDescent="0.25">
      <c r="A205">
        <v>189.06267074344214</v>
      </c>
      <c r="U205">
        <v>188.97195546815055</v>
      </c>
    </row>
    <row r="206" spans="1:21" x14ac:dyDescent="0.25">
      <c r="A206">
        <v>153.59243649145355</v>
      </c>
      <c r="U206">
        <v>168.80936969828326</v>
      </c>
    </row>
    <row r="207" spans="1:21" x14ac:dyDescent="0.25">
      <c r="A207">
        <v>169.53735313181824</v>
      </c>
      <c r="U207">
        <v>170.67560962532298</v>
      </c>
    </row>
    <row r="208" spans="1:21" x14ac:dyDescent="0.25">
      <c r="A208">
        <v>181.52124299449497</v>
      </c>
      <c r="U208">
        <v>192.25795300444588</v>
      </c>
    </row>
    <row r="209" spans="1:21" x14ac:dyDescent="0.25">
      <c r="A209">
        <v>159.89630570475128</v>
      </c>
      <c r="U209">
        <v>190.86577354828478</v>
      </c>
    </row>
    <row r="210" spans="1:21" x14ac:dyDescent="0.25">
      <c r="A210">
        <v>171.95256974518998</v>
      </c>
      <c r="U210">
        <v>156.99362380546518</v>
      </c>
    </row>
    <row r="211" spans="1:21" x14ac:dyDescent="0.25">
      <c r="A211">
        <v>160.81350837412174</v>
      </c>
      <c r="U211">
        <v>190.38654032628983</v>
      </c>
    </row>
    <row r="212" spans="1:21" x14ac:dyDescent="0.25">
      <c r="A212">
        <v>183.84812379808864</v>
      </c>
      <c r="U212">
        <v>173.7924582001142</v>
      </c>
    </row>
    <row r="213" spans="1:21" x14ac:dyDescent="0.25">
      <c r="A213">
        <v>168.8905671115208</v>
      </c>
      <c r="U213">
        <v>178.58994839189108</v>
      </c>
    </row>
    <row r="214" spans="1:21" x14ac:dyDescent="0.25">
      <c r="A214">
        <v>172.02816580793296</v>
      </c>
      <c r="U214">
        <v>167.92574557330227</v>
      </c>
    </row>
    <row r="215" spans="1:21" x14ac:dyDescent="0.25">
      <c r="A215">
        <v>163.73756112516276</v>
      </c>
      <c r="U215">
        <v>166.5992748356075</v>
      </c>
    </row>
    <row r="216" spans="1:21" x14ac:dyDescent="0.25">
      <c r="A216">
        <v>190.58059238959686</v>
      </c>
      <c r="U216">
        <v>172.9705080477288</v>
      </c>
    </row>
    <row r="217" spans="1:21" x14ac:dyDescent="0.25">
      <c r="A217">
        <v>177.10099415198783</v>
      </c>
      <c r="U217">
        <v>171.82567477066186</v>
      </c>
    </row>
    <row r="218" spans="1:21" x14ac:dyDescent="0.25">
      <c r="A218">
        <v>159.88262008322636</v>
      </c>
      <c r="U218">
        <v>172.90101583130308</v>
      </c>
    </row>
    <row r="219" spans="1:21" x14ac:dyDescent="0.25">
      <c r="A219">
        <v>177.63287120105815</v>
      </c>
      <c r="U219">
        <v>183.98778807822964</v>
      </c>
    </row>
    <row r="220" spans="1:21" x14ac:dyDescent="0.25">
      <c r="A220">
        <v>176.27647240333317</v>
      </c>
      <c r="U220">
        <v>151.94673311343649</v>
      </c>
    </row>
    <row r="221" spans="1:21" x14ac:dyDescent="0.25">
      <c r="A221">
        <v>200.68758645793423</v>
      </c>
      <c r="U221">
        <v>176.79024482349632</v>
      </c>
    </row>
    <row r="222" spans="1:21" x14ac:dyDescent="0.25">
      <c r="A222">
        <v>167.99943510777666</v>
      </c>
      <c r="U222">
        <v>160.03026517937542</v>
      </c>
    </row>
    <row r="223" spans="1:21" x14ac:dyDescent="0.25">
      <c r="A223">
        <v>165.78218706927146</v>
      </c>
      <c r="U223">
        <v>161.39628529417678</v>
      </c>
    </row>
    <row r="224" spans="1:21" x14ac:dyDescent="0.25">
      <c r="A224">
        <v>187.4298549053492</v>
      </c>
      <c r="U224">
        <v>176.73303419614967</v>
      </c>
    </row>
    <row r="225" spans="1:21" x14ac:dyDescent="0.25">
      <c r="A225">
        <v>191.72300186328357</v>
      </c>
      <c r="U225">
        <v>159.23842043848708</v>
      </c>
    </row>
    <row r="226" spans="1:21" x14ac:dyDescent="0.25">
      <c r="A226">
        <v>168.64514223998412</v>
      </c>
      <c r="U226">
        <v>166.5992748356075</v>
      </c>
    </row>
    <row r="227" spans="1:21" x14ac:dyDescent="0.25">
      <c r="A227">
        <v>165.91342715473729</v>
      </c>
      <c r="U227">
        <v>173.60755451663863</v>
      </c>
    </row>
    <row r="228" spans="1:21" x14ac:dyDescent="0.25">
      <c r="A228">
        <v>170.35687948082341</v>
      </c>
      <c r="U228">
        <v>179.68450252810726</v>
      </c>
    </row>
    <row r="229" spans="1:21" x14ac:dyDescent="0.25">
      <c r="A229">
        <v>177.53651023740531</v>
      </c>
      <c r="U229">
        <v>175.50283574637433</v>
      </c>
    </row>
    <row r="230" spans="1:21" x14ac:dyDescent="0.25">
      <c r="A230">
        <v>187.35312083736062</v>
      </c>
      <c r="U230">
        <v>161.777295362117</v>
      </c>
    </row>
    <row r="231" spans="1:21" x14ac:dyDescent="0.25">
      <c r="A231">
        <v>147.55060407042038</v>
      </c>
      <c r="U231">
        <v>178.14359908770712</v>
      </c>
    </row>
    <row r="232" spans="1:21" x14ac:dyDescent="0.25">
      <c r="A232">
        <v>162.72630306120845</v>
      </c>
      <c r="U232">
        <v>179.76841933050309</v>
      </c>
    </row>
    <row r="233" spans="1:21" x14ac:dyDescent="0.25">
      <c r="A233">
        <v>171.54315388397663</v>
      </c>
      <c r="U233">
        <v>178.03822275782295</v>
      </c>
    </row>
    <row r="234" spans="1:21" x14ac:dyDescent="0.25">
      <c r="A234">
        <v>178.81778590963222</v>
      </c>
      <c r="U234">
        <v>188.52659637632314</v>
      </c>
    </row>
    <row r="235" spans="1:21" x14ac:dyDescent="0.25">
      <c r="A235">
        <v>194.39367848535767</v>
      </c>
      <c r="U235">
        <v>177.48484184339759</v>
      </c>
    </row>
    <row r="236" spans="1:21" x14ac:dyDescent="0.25">
      <c r="A236">
        <v>179.07710331273847</v>
      </c>
      <c r="U236">
        <v>183.30782255434315</v>
      </c>
    </row>
    <row r="237" spans="1:21" x14ac:dyDescent="0.25">
      <c r="A237">
        <v>171.92905589654401</v>
      </c>
      <c r="U237">
        <v>192.00906977930572</v>
      </c>
    </row>
    <row r="238" spans="1:21" x14ac:dyDescent="0.25">
      <c r="A238">
        <v>180.01499698657426</v>
      </c>
      <c r="U238">
        <v>179.21418121732131</v>
      </c>
    </row>
    <row r="239" spans="1:21" x14ac:dyDescent="0.25">
      <c r="A239">
        <v>161.31866446885397</v>
      </c>
      <c r="U239">
        <v>166.80773670559574</v>
      </c>
    </row>
    <row r="240" spans="1:21" x14ac:dyDescent="0.25">
      <c r="A240">
        <v>173.36325287105865</v>
      </c>
      <c r="U240">
        <v>172.65882762403635</v>
      </c>
    </row>
    <row r="241" spans="1:21" x14ac:dyDescent="0.25">
      <c r="A241">
        <v>166.08279780557496</v>
      </c>
      <c r="U241">
        <v>187.59423015653738</v>
      </c>
    </row>
    <row r="242" spans="1:21" x14ac:dyDescent="0.25">
      <c r="A242">
        <v>203.12274033203721</v>
      </c>
      <c r="U242">
        <v>153.27349943690933</v>
      </c>
    </row>
    <row r="243" spans="1:21" x14ac:dyDescent="0.25">
      <c r="A243">
        <v>160.83334217983065</v>
      </c>
      <c r="U243">
        <v>192.81368382580695</v>
      </c>
    </row>
    <row r="244" spans="1:21" x14ac:dyDescent="0.25">
      <c r="A244">
        <v>186.86812369269319</v>
      </c>
      <c r="U244">
        <v>160.64638417519745</v>
      </c>
    </row>
    <row r="245" spans="1:21" x14ac:dyDescent="0.25">
      <c r="A245">
        <v>159.40920990105951</v>
      </c>
      <c r="U245">
        <v>179.39908490079688</v>
      </c>
    </row>
    <row r="246" spans="1:21" x14ac:dyDescent="0.25">
      <c r="A246">
        <v>172.29602564002562</v>
      </c>
      <c r="U246">
        <v>162.38986732860212</v>
      </c>
    </row>
    <row r="247" spans="1:21" x14ac:dyDescent="0.25">
      <c r="A247">
        <v>186.3670171231206</v>
      </c>
      <c r="U247">
        <v>161.77064468211029</v>
      </c>
    </row>
    <row r="248" spans="1:21" x14ac:dyDescent="0.25">
      <c r="A248">
        <v>179.41277052232181</v>
      </c>
      <c r="U248">
        <v>192.9597327587544</v>
      </c>
    </row>
    <row r="249" spans="1:21" x14ac:dyDescent="0.25">
      <c r="A249">
        <v>203.17464519466739</v>
      </c>
      <c r="U249">
        <v>178.14359908770712</v>
      </c>
    </row>
    <row r="250" spans="1:21" x14ac:dyDescent="0.25">
      <c r="A250">
        <v>175.15364548744401</v>
      </c>
      <c r="U250">
        <v>160.97832700397703</v>
      </c>
    </row>
    <row r="251" spans="1:21" x14ac:dyDescent="0.25">
      <c r="A251">
        <v>177.57301508099772</v>
      </c>
      <c r="U251">
        <v>176.5826401522645</v>
      </c>
    </row>
    <row r="252" spans="1:21" x14ac:dyDescent="0.25">
      <c r="A252">
        <v>189.954305243009</v>
      </c>
      <c r="U252">
        <v>175.49089408094005</v>
      </c>
    </row>
    <row r="253" spans="1:21" x14ac:dyDescent="0.25">
      <c r="A253">
        <v>181.07170136390778</v>
      </c>
      <c r="U253">
        <v>192.03253929008497</v>
      </c>
    </row>
    <row r="254" spans="1:21" x14ac:dyDescent="0.25">
      <c r="A254">
        <v>195.15238806052366</v>
      </c>
      <c r="U254">
        <v>196.47342001990182</v>
      </c>
    </row>
    <row r="255" spans="1:21" x14ac:dyDescent="0.25">
      <c r="A255">
        <v>170.56404077338811</v>
      </c>
      <c r="U255">
        <v>194.26746335811913</v>
      </c>
    </row>
    <row r="256" spans="1:21" x14ac:dyDescent="0.25">
      <c r="A256">
        <v>167.54674548865296</v>
      </c>
      <c r="U256">
        <v>186.54442770712194</v>
      </c>
    </row>
    <row r="257" spans="1:21" x14ac:dyDescent="0.25">
      <c r="A257">
        <v>206.17555024800822</v>
      </c>
      <c r="U257">
        <v>155.82741967664333</v>
      </c>
    </row>
    <row r="258" spans="1:21" x14ac:dyDescent="0.25">
      <c r="A258">
        <v>187.56088808077038</v>
      </c>
      <c r="U258">
        <v>177.55983195529552</v>
      </c>
    </row>
    <row r="259" spans="1:21" x14ac:dyDescent="0.25">
      <c r="A259">
        <v>190.19978923170129</v>
      </c>
      <c r="U259">
        <v>166.1919576334185</v>
      </c>
    </row>
    <row r="260" spans="1:21" x14ac:dyDescent="0.25">
      <c r="A260">
        <v>159.83166109508602</v>
      </c>
      <c r="U260">
        <v>149.99107848852873</v>
      </c>
    </row>
    <row r="261" spans="1:21" x14ac:dyDescent="0.25">
      <c r="A261">
        <v>174.49218363326509</v>
      </c>
      <c r="U261">
        <v>179.22361040364194</v>
      </c>
    </row>
    <row r="262" spans="1:21" x14ac:dyDescent="0.25">
      <c r="A262">
        <v>193.8709054782521</v>
      </c>
      <c r="U262">
        <v>195.04071575356647</v>
      </c>
    </row>
    <row r="263" spans="1:21" x14ac:dyDescent="0.25">
      <c r="A263">
        <v>158.0096112418687</v>
      </c>
      <c r="U263">
        <v>169.8099127777823</v>
      </c>
    </row>
    <row r="264" spans="1:21" x14ac:dyDescent="0.25">
      <c r="A264">
        <v>169.61438278558489</v>
      </c>
      <c r="U264">
        <v>172.81733549752971</v>
      </c>
    </row>
    <row r="265" spans="1:21" x14ac:dyDescent="0.25">
      <c r="A265">
        <v>161.1461606087687</v>
      </c>
      <c r="U265">
        <v>178.96755922338343</v>
      </c>
    </row>
    <row r="266" spans="1:21" x14ac:dyDescent="0.25">
      <c r="A266">
        <v>166.89246636888129</v>
      </c>
      <c r="U266">
        <v>169.83790475096612</v>
      </c>
    </row>
    <row r="267" spans="1:21" x14ac:dyDescent="0.25">
      <c r="A267">
        <v>170.73443119516014</v>
      </c>
      <c r="U267">
        <v>181.06503590461216</v>
      </c>
    </row>
    <row r="268" spans="1:21" x14ac:dyDescent="0.25">
      <c r="A268">
        <v>191.26049879632774</v>
      </c>
      <c r="U268">
        <v>156.29021832937724</v>
      </c>
    </row>
    <row r="269" spans="1:21" x14ac:dyDescent="0.25">
      <c r="A269">
        <v>175.90122625806544</v>
      </c>
      <c r="U269">
        <v>180.52244387108658</v>
      </c>
    </row>
    <row r="270" spans="1:21" x14ac:dyDescent="0.25">
      <c r="A270">
        <v>170.76274831269984</v>
      </c>
      <c r="U270">
        <v>167.41863861243473</v>
      </c>
    </row>
    <row r="271" spans="1:21" x14ac:dyDescent="0.25">
      <c r="A271">
        <v>153.99129994038958</v>
      </c>
      <c r="U271">
        <v>166.89246636888129</v>
      </c>
    </row>
    <row r="272" spans="1:21" x14ac:dyDescent="0.25">
      <c r="A272">
        <v>175.85637111624237</v>
      </c>
      <c r="U272">
        <v>193.10025423765182</v>
      </c>
    </row>
    <row r="273" spans="1:21" x14ac:dyDescent="0.25">
      <c r="A273">
        <v>177.64608388533816</v>
      </c>
      <c r="U273">
        <v>164.58923242753372</v>
      </c>
    </row>
    <row r="274" spans="1:21" x14ac:dyDescent="0.25">
      <c r="A274">
        <v>172.78708229314361</v>
      </c>
      <c r="U274">
        <v>178.28407622873783</v>
      </c>
    </row>
    <row r="275" spans="1:21" x14ac:dyDescent="0.25">
      <c r="A275">
        <v>148.65715898922645</v>
      </c>
      <c r="U275">
        <v>144.19948898721486</v>
      </c>
    </row>
    <row r="276" spans="1:21" x14ac:dyDescent="0.25">
      <c r="A276">
        <v>183.96632855074131</v>
      </c>
      <c r="U276">
        <v>186.032620932383</v>
      </c>
    </row>
    <row r="277" spans="1:21" x14ac:dyDescent="0.25">
      <c r="A277">
        <v>183.94362756298506</v>
      </c>
      <c r="U277">
        <v>161.67008640040876</v>
      </c>
    </row>
    <row r="278" spans="1:21" x14ac:dyDescent="0.25">
      <c r="A278">
        <v>176.79024482349632</v>
      </c>
      <c r="U278">
        <v>169.8099127777823</v>
      </c>
    </row>
    <row r="279" spans="1:21" x14ac:dyDescent="0.25">
      <c r="A279">
        <v>155.09525370434858</v>
      </c>
      <c r="U279">
        <v>169.54712224178365</v>
      </c>
    </row>
    <row r="280" spans="1:21" x14ac:dyDescent="0.25">
      <c r="A280">
        <v>171.40489363628149</v>
      </c>
      <c r="U280">
        <v>170.44156480624224</v>
      </c>
    </row>
    <row r="281" spans="1:21" x14ac:dyDescent="0.25">
      <c r="A281">
        <v>178.4352240163571</v>
      </c>
      <c r="U281">
        <v>173.45543129595171</v>
      </c>
    </row>
    <row r="282" spans="1:21" x14ac:dyDescent="0.25">
      <c r="A282">
        <v>178.48055209542508</v>
      </c>
      <c r="U282">
        <v>178.66748054148047</v>
      </c>
    </row>
    <row r="283" spans="1:21" x14ac:dyDescent="0.25">
      <c r="A283">
        <v>174.27315457171062</v>
      </c>
      <c r="U283">
        <v>176.96811356545368</v>
      </c>
    </row>
    <row r="284" spans="1:21" x14ac:dyDescent="0.25">
      <c r="A284">
        <v>169.56015757459681</v>
      </c>
      <c r="U284">
        <v>167.63332256305148</v>
      </c>
    </row>
    <row r="285" spans="1:21" x14ac:dyDescent="0.25">
      <c r="A285">
        <v>175.41127805161523</v>
      </c>
      <c r="U285">
        <v>179.59227976534748</v>
      </c>
    </row>
    <row r="286" spans="1:21" x14ac:dyDescent="0.25">
      <c r="A286">
        <v>180.63256435270887</v>
      </c>
      <c r="U286">
        <v>171.80621044717554</v>
      </c>
    </row>
    <row r="287" spans="1:21" x14ac:dyDescent="0.25">
      <c r="A287">
        <v>187.41888867298258</v>
      </c>
      <c r="U287">
        <v>157.74683548515895</v>
      </c>
    </row>
    <row r="288" spans="1:21" x14ac:dyDescent="0.25">
      <c r="A288">
        <v>198.19355189683847</v>
      </c>
      <c r="U288">
        <v>154.85092250019079</v>
      </c>
    </row>
    <row r="289" spans="1:21" x14ac:dyDescent="0.25">
      <c r="A289">
        <v>181.56527049613942</v>
      </c>
      <c r="U289">
        <v>179.88455498270923</v>
      </c>
    </row>
    <row r="290" spans="1:21" x14ac:dyDescent="0.25">
      <c r="A290">
        <v>179.9689742809278</v>
      </c>
      <c r="U290">
        <v>183.904610240279</v>
      </c>
    </row>
    <row r="291" spans="1:21" x14ac:dyDescent="0.25">
      <c r="A291">
        <v>166.18193727554171</v>
      </c>
      <c r="U291">
        <v>180.37153255208977</v>
      </c>
    </row>
    <row r="292" spans="1:21" x14ac:dyDescent="0.25">
      <c r="A292">
        <v>187.16232021761243</v>
      </c>
      <c r="U292">
        <v>169.1547616799653</v>
      </c>
    </row>
    <row r="293" spans="1:21" x14ac:dyDescent="0.25">
      <c r="A293">
        <v>160.74839082721155</v>
      </c>
      <c r="U293">
        <v>176.53756332110788</v>
      </c>
    </row>
    <row r="294" spans="1:21" x14ac:dyDescent="0.25">
      <c r="A294">
        <v>156.06040038692299</v>
      </c>
      <c r="U294">
        <v>122.87853211164474</v>
      </c>
    </row>
    <row r="295" spans="1:21" x14ac:dyDescent="0.25">
      <c r="A295">
        <v>163.08351847401354</v>
      </c>
      <c r="U295">
        <v>167.27315129246563</v>
      </c>
    </row>
    <row r="296" spans="1:21" x14ac:dyDescent="0.25">
      <c r="A296">
        <v>151.87455106643029</v>
      </c>
      <c r="U296">
        <v>180.03429873788264</v>
      </c>
    </row>
    <row r="297" spans="1:21" x14ac:dyDescent="0.25">
      <c r="A297">
        <v>180.01821887155529</v>
      </c>
      <c r="U297">
        <v>193.2429039341514</v>
      </c>
    </row>
    <row r="298" spans="1:21" x14ac:dyDescent="0.25">
      <c r="A298">
        <v>177.6369355055067</v>
      </c>
      <c r="U298">
        <v>171.08449343213579</v>
      </c>
    </row>
    <row r="299" spans="1:21" x14ac:dyDescent="0.25">
      <c r="A299">
        <v>139.79975379770622</v>
      </c>
      <c r="U299">
        <v>177.20484821511491</v>
      </c>
    </row>
    <row r="300" spans="1:21" x14ac:dyDescent="0.25">
      <c r="A300">
        <v>152.67192326136865</v>
      </c>
      <c r="U300">
        <v>192.22443357721204</v>
      </c>
    </row>
    <row r="301" spans="1:21" x14ac:dyDescent="0.25">
      <c r="A301">
        <v>180.08685388922459</v>
      </c>
      <c r="U301">
        <v>169.24482666654512</v>
      </c>
    </row>
    <row r="302" spans="1:21" x14ac:dyDescent="0.25">
      <c r="A302">
        <v>163.06078792767948</v>
      </c>
      <c r="U302">
        <v>179.20370270148851</v>
      </c>
    </row>
    <row r="303" spans="1:21" x14ac:dyDescent="0.25">
      <c r="A303">
        <v>172.30923832430562</v>
      </c>
      <c r="U303">
        <v>211.75006155390292</v>
      </c>
    </row>
    <row r="304" spans="1:21" x14ac:dyDescent="0.25">
      <c r="A304">
        <v>157.5162194611039</v>
      </c>
      <c r="U304">
        <v>158.1442210052046</v>
      </c>
    </row>
    <row r="305" spans="1:21" x14ac:dyDescent="0.25">
      <c r="A305">
        <v>189.6951651913696</v>
      </c>
      <c r="U305">
        <v>176.27647240333317</v>
      </c>
    </row>
    <row r="306" spans="1:21" x14ac:dyDescent="0.25">
      <c r="A306">
        <v>184.3654580268776</v>
      </c>
      <c r="U306">
        <v>153.59243649145355</v>
      </c>
    </row>
    <row r="307" spans="1:21" x14ac:dyDescent="0.25">
      <c r="A307">
        <v>209.79020961094648</v>
      </c>
      <c r="U307">
        <v>155.32025359862018</v>
      </c>
    </row>
    <row r="308" spans="1:21" x14ac:dyDescent="0.25">
      <c r="A308">
        <v>163.27748186158715</v>
      </c>
      <c r="U308">
        <v>171.54315388397663</v>
      </c>
    </row>
    <row r="309" spans="1:21" x14ac:dyDescent="0.25">
      <c r="A309">
        <v>178.65092773790821</v>
      </c>
      <c r="U309">
        <v>201.6851293417858</v>
      </c>
    </row>
    <row r="310" spans="1:21" x14ac:dyDescent="0.25">
      <c r="A310">
        <v>196.16807991114911</v>
      </c>
      <c r="U310">
        <v>189.94659045420121</v>
      </c>
    </row>
    <row r="311" spans="1:21" x14ac:dyDescent="0.25">
      <c r="A311">
        <v>187.05336729981354</v>
      </c>
      <c r="U311">
        <v>176.51153699334827</v>
      </c>
    </row>
    <row r="312" spans="1:21" x14ac:dyDescent="0.25">
      <c r="A312">
        <v>186.12842028305749</v>
      </c>
      <c r="U312">
        <v>168.00747504094034</v>
      </c>
    </row>
    <row r="313" spans="1:21" x14ac:dyDescent="0.25">
      <c r="A313">
        <v>183.2785595623136</v>
      </c>
      <c r="U313">
        <v>180.39537154509162</v>
      </c>
    </row>
    <row r="314" spans="1:21" x14ac:dyDescent="0.25">
      <c r="A314">
        <v>182.88284410191409</v>
      </c>
      <c r="U314">
        <v>178.91133880839334</v>
      </c>
    </row>
    <row r="315" spans="1:21" x14ac:dyDescent="0.25">
      <c r="A315">
        <v>178.93944901588839</v>
      </c>
      <c r="U315">
        <v>188.0109174278914</v>
      </c>
    </row>
    <row r="316" spans="1:21" x14ac:dyDescent="0.25">
      <c r="A316">
        <v>161.76895984317525</v>
      </c>
      <c r="U316">
        <v>178.85414296033559</v>
      </c>
    </row>
    <row r="317" spans="1:21" x14ac:dyDescent="0.25">
      <c r="A317">
        <v>152.81823822151637</v>
      </c>
      <c r="U317">
        <v>171.5977190186095</v>
      </c>
    </row>
    <row r="318" spans="1:21" x14ac:dyDescent="0.25">
      <c r="A318">
        <v>148.50014382391237</v>
      </c>
      <c r="U318">
        <v>194.64226612471975</v>
      </c>
    </row>
    <row r="319" spans="1:21" x14ac:dyDescent="0.25">
      <c r="A319">
        <v>166.50838220884907</v>
      </c>
      <c r="U319">
        <v>174.2113919233816</v>
      </c>
    </row>
    <row r="320" spans="1:21" x14ac:dyDescent="0.25">
      <c r="A320">
        <v>165.83837792568374</v>
      </c>
      <c r="U320">
        <v>215.91474693268538</v>
      </c>
    </row>
    <row r="321" spans="1:21" x14ac:dyDescent="0.25">
      <c r="A321">
        <v>161.02804453184945</v>
      </c>
      <c r="U321">
        <v>177.30580553761683</v>
      </c>
    </row>
    <row r="322" spans="1:21" x14ac:dyDescent="0.25">
      <c r="A322">
        <v>178.36010089085903</v>
      </c>
      <c r="U322">
        <v>156.97807599353837</v>
      </c>
    </row>
    <row r="323" spans="1:21" x14ac:dyDescent="0.25">
      <c r="A323">
        <v>156.37667716946453</v>
      </c>
      <c r="U323">
        <v>193.8709054782521</v>
      </c>
    </row>
    <row r="324" spans="1:21" x14ac:dyDescent="0.25">
      <c r="A324">
        <v>176.62171659212618</v>
      </c>
      <c r="U324">
        <v>169.53735313181824</v>
      </c>
    </row>
    <row r="325" spans="1:21" x14ac:dyDescent="0.25">
      <c r="A325">
        <v>176.5826401522645</v>
      </c>
      <c r="U325">
        <v>183.5174815467326</v>
      </c>
    </row>
    <row r="326" spans="1:21" x14ac:dyDescent="0.25">
      <c r="A326">
        <v>174.08780750956794</v>
      </c>
      <c r="U326">
        <v>187.87379518544185</v>
      </c>
    </row>
    <row r="327" spans="1:21" x14ac:dyDescent="0.25">
      <c r="A327">
        <v>191.9205418387719</v>
      </c>
      <c r="U327">
        <v>196.10104105668142</v>
      </c>
    </row>
    <row r="328" spans="1:21" x14ac:dyDescent="0.25">
      <c r="A328">
        <v>178.81675135940895</v>
      </c>
      <c r="U328">
        <v>193.30701648941613</v>
      </c>
    </row>
    <row r="329" spans="1:21" x14ac:dyDescent="0.25">
      <c r="A329">
        <v>159.87481661868514</v>
      </c>
      <c r="U329">
        <v>159.18645645870129</v>
      </c>
    </row>
    <row r="330" spans="1:21" x14ac:dyDescent="0.25">
      <c r="A330">
        <v>163.50860038146493</v>
      </c>
      <c r="U330">
        <v>177.54360429607914</v>
      </c>
    </row>
    <row r="331" spans="1:21" x14ac:dyDescent="0.25">
      <c r="A331">
        <v>163.33260860919836</v>
      </c>
      <c r="U331">
        <v>154.7745431351359</v>
      </c>
    </row>
    <row r="332" spans="1:21" x14ac:dyDescent="0.25">
      <c r="A332">
        <v>166.16566527845862</v>
      </c>
      <c r="U332">
        <v>185.99842165785958</v>
      </c>
    </row>
    <row r="333" spans="1:21" x14ac:dyDescent="0.25">
      <c r="A333">
        <v>174.69417217471346</v>
      </c>
      <c r="U333">
        <v>169.45141156684258</v>
      </c>
    </row>
    <row r="334" spans="1:21" x14ac:dyDescent="0.25">
      <c r="A334">
        <v>163.61110952930176</v>
      </c>
      <c r="U334">
        <v>196.47342001990182</v>
      </c>
    </row>
    <row r="335" spans="1:21" x14ac:dyDescent="0.25">
      <c r="A335">
        <v>160.53979594362318</v>
      </c>
      <c r="U335">
        <v>169.41328100147075</v>
      </c>
    </row>
    <row r="336" spans="1:21" x14ac:dyDescent="0.25">
      <c r="A336">
        <v>182.33049773771199</v>
      </c>
      <c r="U336">
        <v>187.20396825374337</v>
      </c>
    </row>
    <row r="337" spans="1:21" x14ac:dyDescent="0.25">
      <c r="A337">
        <v>179.78225274491706</v>
      </c>
      <c r="U337">
        <v>157.92046257120091</v>
      </c>
    </row>
    <row r="338" spans="1:21" x14ac:dyDescent="0.25">
      <c r="A338">
        <v>180.03429873788264</v>
      </c>
      <c r="U338">
        <v>174.9875706180319</v>
      </c>
    </row>
    <row r="339" spans="1:21" x14ac:dyDescent="0.25">
      <c r="A339">
        <v>168.26014176403987</v>
      </c>
      <c r="U339">
        <v>188.73335862808744</v>
      </c>
    </row>
    <row r="340" spans="1:21" x14ac:dyDescent="0.25">
      <c r="A340">
        <v>179.56372617918532</v>
      </c>
      <c r="U340">
        <v>170.44156480624224</v>
      </c>
    </row>
    <row r="341" spans="1:21" x14ac:dyDescent="0.25">
      <c r="A341">
        <v>169.62738855982025</v>
      </c>
      <c r="U341">
        <v>185.75429736374645</v>
      </c>
    </row>
    <row r="342" spans="1:21" x14ac:dyDescent="0.25">
      <c r="A342">
        <v>190.37651996841305</v>
      </c>
      <c r="U342">
        <v>173.75750518185669</v>
      </c>
    </row>
    <row r="343" spans="1:21" x14ac:dyDescent="0.25">
      <c r="A343">
        <v>174.65239112498239</v>
      </c>
      <c r="U343">
        <v>164.41285639375565</v>
      </c>
    </row>
    <row r="344" spans="1:21" x14ac:dyDescent="0.25">
      <c r="A344">
        <v>193.50479293352691</v>
      </c>
      <c r="U344">
        <v>206.67402610415593</v>
      </c>
    </row>
    <row r="345" spans="1:21" x14ac:dyDescent="0.25">
      <c r="A345">
        <v>174.43744114716537</v>
      </c>
      <c r="U345">
        <v>178.22968844557181</v>
      </c>
    </row>
    <row r="346" spans="1:21" x14ac:dyDescent="0.25">
      <c r="A346">
        <v>187.45030944119208</v>
      </c>
      <c r="U346">
        <v>163.96025545036537</v>
      </c>
    </row>
    <row r="347" spans="1:21" x14ac:dyDescent="0.25">
      <c r="A347">
        <v>170.85284285785747</v>
      </c>
      <c r="U347">
        <v>176.23551899378072</v>
      </c>
    </row>
    <row r="348" spans="1:21" x14ac:dyDescent="0.25">
      <c r="A348">
        <v>173.62056029087398</v>
      </c>
      <c r="U348">
        <v>172.04857600590913</v>
      </c>
    </row>
    <row r="349" spans="1:21" x14ac:dyDescent="0.25">
      <c r="A349">
        <v>160.03026517937542</v>
      </c>
      <c r="U349">
        <v>167.71491901708941</v>
      </c>
    </row>
    <row r="350" spans="1:21" x14ac:dyDescent="0.25">
      <c r="A350">
        <v>181.68756911181845</v>
      </c>
      <c r="U350">
        <v>163.04257984374999</v>
      </c>
    </row>
    <row r="351" spans="1:21" x14ac:dyDescent="0.25">
      <c r="A351">
        <v>186.10693119699135</v>
      </c>
      <c r="U351">
        <v>162.64220890734578</v>
      </c>
    </row>
    <row r="352" spans="1:21" x14ac:dyDescent="0.25">
      <c r="A352">
        <v>191.22142235646606</v>
      </c>
      <c r="U352">
        <v>193.11074753277353</v>
      </c>
    </row>
    <row r="353" spans="1:21" x14ac:dyDescent="0.25">
      <c r="A353">
        <v>166.35639200176229</v>
      </c>
      <c r="U353">
        <v>170.37594476350932</v>
      </c>
    </row>
    <row r="354" spans="1:21" x14ac:dyDescent="0.25">
      <c r="A354">
        <v>163.61841049802024</v>
      </c>
      <c r="U354">
        <v>160.55454567394918</v>
      </c>
    </row>
    <row r="355" spans="1:21" x14ac:dyDescent="0.25">
      <c r="A355">
        <v>159.43572394535295</v>
      </c>
      <c r="U355">
        <v>181.01298324909294</v>
      </c>
    </row>
    <row r="356" spans="1:21" x14ac:dyDescent="0.25">
      <c r="A356">
        <v>167.39975068121566</v>
      </c>
      <c r="U356">
        <v>178.23070821650617</v>
      </c>
    </row>
    <row r="357" spans="1:21" x14ac:dyDescent="0.25">
      <c r="A357">
        <v>147.26695995777845</v>
      </c>
      <c r="U357">
        <v>171.2641504680505</v>
      </c>
    </row>
    <row r="358" spans="1:21" x14ac:dyDescent="0.25">
      <c r="A358">
        <v>174.5628434135142</v>
      </c>
      <c r="U358">
        <v>182.35733692636131</v>
      </c>
    </row>
    <row r="359" spans="1:21" x14ac:dyDescent="0.25">
      <c r="A359">
        <v>172.78505753056379</v>
      </c>
      <c r="U359">
        <v>161.26664137191256</v>
      </c>
    </row>
    <row r="360" spans="1:21" x14ac:dyDescent="0.25">
      <c r="A360">
        <v>187.24422703671735</v>
      </c>
      <c r="U360">
        <v>154.73777226434322</v>
      </c>
    </row>
    <row r="361" spans="1:21" x14ac:dyDescent="0.25">
      <c r="A361">
        <v>176.53756332110788</v>
      </c>
      <c r="U361">
        <v>176.51153699334827</v>
      </c>
    </row>
    <row r="362" spans="1:21" x14ac:dyDescent="0.25">
      <c r="A362">
        <v>170.95526332996087</v>
      </c>
      <c r="U362">
        <v>173.62056029087398</v>
      </c>
    </row>
    <row r="363" spans="1:21" x14ac:dyDescent="0.25">
      <c r="A363">
        <v>168.30901687244477</v>
      </c>
      <c r="U363">
        <v>174.22633378446335</v>
      </c>
    </row>
    <row r="364" spans="1:21" x14ac:dyDescent="0.25">
      <c r="A364">
        <v>178.19276978189009</v>
      </c>
      <c r="U364">
        <v>164.02430888847448</v>
      </c>
    </row>
    <row r="365" spans="1:21" x14ac:dyDescent="0.25">
      <c r="A365">
        <v>151.31648511742242</v>
      </c>
      <c r="U365">
        <v>182.15627948011388</v>
      </c>
    </row>
    <row r="366" spans="1:21" x14ac:dyDescent="0.25">
      <c r="A366">
        <v>181.14165173828951</v>
      </c>
      <c r="U366">
        <v>176.3584383395937</v>
      </c>
    </row>
    <row r="367" spans="1:21" x14ac:dyDescent="0.25">
      <c r="A367">
        <v>179.01135025640542</v>
      </c>
      <c r="U367">
        <v>173.71154159336584</v>
      </c>
    </row>
    <row r="368" spans="1:21" x14ac:dyDescent="0.25">
      <c r="A368">
        <v>171.0178388391796</v>
      </c>
      <c r="U368">
        <v>155.39190359122586</v>
      </c>
    </row>
    <row r="369" spans="1:21" x14ac:dyDescent="0.25">
      <c r="A369">
        <v>164.36151314410381</v>
      </c>
      <c r="U369">
        <v>173.71853219701734</v>
      </c>
    </row>
    <row r="370" spans="1:21" x14ac:dyDescent="0.25">
      <c r="A370">
        <v>172.30517401985708</v>
      </c>
      <c r="U370">
        <v>186.3088162834174</v>
      </c>
    </row>
    <row r="371" spans="1:21" x14ac:dyDescent="0.25">
      <c r="A371">
        <v>164.49715745766298</v>
      </c>
      <c r="U371">
        <v>190.58059238959686</v>
      </c>
    </row>
    <row r="372" spans="1:21" x14ac:dyDescent="0.25">
      <c r="A372">
        <v>176.74507931660628</v>
      </c>
      <c r="U372">
        <v>173.49248297323356</v>
      </c>
    </row>
    <row r="373" spans="1:21" x14ac:dyDescent="0.25">
      <c r="A373">
        <v>190.17224063718459</v>
      </c>
      <c r="U373">
        <v>178.04639570458676</v>
      </c>
    </row>
    <row r="374" spans="1:21" x14ac:dyDescent="0.25">
      <c r="A374">
        <v>185.6788638731814</v>
      </c>
      <c r="U374">
        <v>175.28095428206143</v>
      </c>
    </row>
    <row r="375" spans="1:21" x14ac:dyDescent="0.25">
      <c r="A375">
        <v>206.61632776027545</v>
      </c>
      <c r="U375">
        <v>162.49926362506812</v>
      </c>
    </row>
    <row r="376" spans="1:21" x14ac:dyDescent="0.25">
      <c r="A376">
        <v>164.26249190844828</v>
      </c>
      <c r="U376">
        <v>170.92916310575674</v>
      </c>
    </row>
    <row r="377" spans="1:21" x14ac:dyDescent="0.25">
      <c r="A377">
        <v>182.46380692362436</v>
      </c>
      <c r="U377">
        <v>171.50088511771173</v>
      </c>
    </row>
    <row r="378" spans="1:21" x14ac:dyDescent="0.25">
      <c r="A378">
        <v>175.98397549663787</v>
      </c>
      <c r="U378">
        <v>174.7936367890361</v>
      </c>
    </row>
    <row r="379" spans="1:21" x14ac:dyDescent="0.25">
      <c r="A379">
        <v>161.45117557316553</v>
      </c>
      <c r="U379">
        <v>162.58267793164123</v>
      </c>
    </row>
    <row r="380" spans="1:21" x14ac:dyDescent="0.25">
      <c r="A380">
        <v>167.69979980454082</v>
      </c>
      <c r="U380">
        <v>166.71656327234814</v>
      </c>
    </row>
    <row r="381" spans="1:21" x14ac:dyDescent="0.25">
      <c r="A381">
        <v>190.73876033944543</v>
      </c>
      <c r="U381">
        <v>171.13858562952373</v>
      </c>
    </row>
    <row r="382" spans="1:21" x14ac:dyDescent="0.25">
      <c r="A382">
        <v>176.58765033120289</v>
      </c>
      <c r="U382">
        <v>167.74166953000531</v>
      </c>
    </row>
    <row r="383" spans="1:21" x14ac:dyDescent="0.25">
      <c r="A383">
        <v>162.02839548059274</v>
      </c>
      <c r="U383">
        <v>170.45426021541061</v>
      </c>
    </row>
    <row r="384" spans="1:21" x14ac:dyDescent="0.25">
      <c r="A384">
        <v>158.84121226990828</v>
      </c>
      <c r="U384">
        <v>185.99842165785958</v>
      </c>
    </row>
    <row r="385" spans="1:21" x14ac:dyDescent="0.25">
      <c r="A385">
        <v>182.85536940384191</v>
      </c>
      <c r="U385">
        <v>178.66748054148047</v>
      </c>
    </row>
    <row r="386" spans="1:21" x14ac:dyDescent="0.25">
      <c r="A386">
        <v>177.27550799536402</v>
      </c>
      <c r="U386">
        <v>185.20784793581697</v>
      </c>
    </row>
    <row r="387" spans="1:21" x14ac:dyDescent="0.25">
      <c r="A387">
        <v>161.74557900812943</v>
      </c>
      <c r="U387">
        <v>197.41557012894191</v>
      </c>
    </row>
    <row r="388" spans="1:21" x14ac:dyDescent="0.25">
      <c r="A388">
        <v>192.07720230115228</v>
      </c>
      <c r="U388">
        <v>189.6951651913696</v>
      </c>
    </row>
    <row r="389" spans="1:21" x14ac:dyDescent="0.25">
      <c r="A389">
        <v>159.58537902479293</v>
      </c>
      <c r="U389">
        <v>169.54712224178365</v>
      </c>
    </row>
    <row r="390" spans="1:21" x14ac:dyDescent="0.25">
      <c r="A390">
        <v>179.45493583356438</v>
      </c>
      <c r="U390">
        <v>162.65468262718059</v>
      </c>
    </row>
    <row r="391" spans="1:21" x14ac:dyDescent="0.25">
      <c r="A391">
        <v>173.78746280046471</v>
      </c>
      <c r="U391">
        <v>175.61730133893434</v>
      </c>
    </row>
    <row r="392" spans="1:21" x14ac:dyDescent="0.25">
      <c r="A392">
        <v>187.52287574970978</v>
      </c>
      <c r="U392">
        <v>166.03871118677489</v>
      </c>
    </row>
    <row r="393" spans="1:21" x14ac:dyDescent="0.25">
      <c r="A393">
        <v>181.5675317273417</v>
      </c>
      <c r="U393">
        <v>158.18790858320426</v>
      </c>
    </row>
    <row r="394" spans="1:21" x14ac:dyDescent="0.25">
      <c r="A394">
        <v>157.75641246436862</v>
      </c>
      <c r="U394">
        <v>163.85003151372075</v>
      </c>
    </row>
    <row r="395" spans="1:21" x14ac:dyDescent="0.25">
      <c r="A395">
        <v>184.97398046820308</v>
      </c>
      <c r="U395">
        <v>169.53735313181824</v>
      </c>
    </row>
    <row r="396" spans="1:21" x14ac:dyDescent="0.25">
      <c r="A396">
        <v>156.83926891215378</v>
      </c>
      <c r="U396">
        <v>191.60538828218705</v>
      </c>
    </row>
    <row r="397" spans="1:21" x14ac:dyDescent="0.25">
      <c r="A397">
        <v>176.8273999558005</v>
      </c>
      <c r="U397">
        <v>175.09597670214134</v>
      </c>
    </row>
    <row r="398" spans="1:21" x14ac:dyDescent="0.25">
      <c r="A398">
        <v>157.13018443493638</v>
      </c>
      <c r="U398">
        <v>157.74683548515895</v>
      </c>
    </row>
    <row r="399" spans="1:21" x14ac:dyDescent="0.25">
      <c r="A399">
        <v>187.75901922781486</v>
      </c>
      <c r="U399">
        <v>170.28472699239501</v>
      </c>
    </row>
    <row r="400" spans="1:21" x14ac:dyDescent="0.25">
      <c r="A400">
        <v>174.17352738521004</v>
      </c>
      <c r="U400">
        <v>168.6272001832549</v>
      </c>
    </row>
    <row r="401" spans="1:21" x14ac:dyDescent="0.25">
      <c r="A401">
        <v>179.97967448609415</v>
      </c>
      <c r="U401">
        <v>149.88904227793682</v>
      </c>
    </row>
    <row r="402" spans="1:21" x14ac:dyDescent="0.25">
      <c r="A402">
        <v>153.42868197039934</v>
      </c>
      <c r="U402">
        <v>162.99697095819283</v>
      </c>
    </row>
    <row r="403" spans="1:21" x14ac:dyDescent="0.25">
      <c r="A403">
        <v>148.49222212505993</v>
      </c>
      <c r="U403">
        <v>174.91398453857983</v>
      </c>
    </row>
    <row r="404" spans="1:21" x14ac:dyDescent="0.25">
      <c r="A404">
        <v>167.27315129246563</v>
      </c>
      <c r="U404">
        <v>193.30701648941613</v>
      </c>
    </row>
    <row r="405" spans="1:21" x14ac:dyDescent="0.25">
      <c r="A405">
        <v>173.19269987710868</v>
      </c>
      <c r="U405">
        <v>191.83047685219208</v>
      </c>
    </row>
    <row r="406" spans="1:21" x14ac:dyDescent="0.25">
      <c r="A406">
        <v>167.51978806569241</v>
      </c>
      <c r="U406">
        <v>180.57473299522826</v>
      </c>
    </row>
    <row r="407" spans="1:21" x14ac:dyDescent="0.25">
      <c r="A407">
        <v>185.69837253453443</v>
      </c>
      <c r="U407">
        <v>168.74915887528914</v>
      </c>
    </row>
    <row r="408" spans="1:21" x14ac:dyDescent="0.25">
      <c r="A408">
        <v>175.4142634679738</v>
      </c>
      <c r="U408">
        <v>168.26014176403987</v>
      </c>
    </row>
    <row r="409" spans="1:21" x14ac:dyDescent="0.25">
      <c r="A409">
        <v>158.35405734906089</v>
      </c>
      <c r="U409">
        <v>190.79480340296868</v>
      </c>
    </row>
    <row r="410" spans="1:21" x14ac:dyDescent="0.25">
      <c r="A410">
        <v>158.1442210052046</v>
      </c>
      <c r="U410">
        <v>176.19954620458884</v>
      </c>
    </row>
    <row r="411" spans="1:21" x14ac:dyDescent="0.25">
      <c r="A411">
        <v>170.86643980364897</v>
      </c>
      <c r="U411">
        <v>160.73751327057835</v>
      </c>
    </row>
    <row r="412" spans="1:21" x14ac:dyDescent="0.25">
      <c r="A412">
        <v>177.90347998088691</v>
      </c>
      <c r="U412">
        <v>177.27550799536402</v>
      </c>
    </row>
    <row r="413" spans="1:21" x14ac:dyDescent="0.25">
      <c r="A413">
        <v>183.5248711911845</v>
      </c>
      <c r="U413">
        <v>186.72402562588104</v>
      </c>
    </row>
    <row r="414" spans="1:21" x14ac:dyDescent="0.25">
      <c r="A414">
        <v>177.85761984741839</v>
      </c>
      <c r="U414">
        <v>187.19007572217379</v>
      </c>
    </row>
    <row r="415" spans="1:21" x14ac:dyDescent="0.25">
      <c r="A415">
        <v>176.42844783113105</v>
      </c>
      <c r="U415">
        <v>168.34759081648372</v>
      </c>
    </row>
    <row r="416" spans="1:21" x14ac:dyDescent="0.25">
      <c r="A416">
        <v>174.01003889135609</v>
      </c>
      <c r="U416">
        <v>172.95841858940548</v>
      </c>
    </row>
    <row r="417" spans="1:21" x14ac:dyDescent="0.25">
      <c r="A417">
        <v>152.715197019279</v>
      </c>
      <c r="U417">
        <v>161.55007857450983</v>
      </c>
    </row>
    <row r="418" spans="1:21" x14ac:dyDescent="0.25">
      <c r="A418">
        <v>176.60769104695646</v>
      </c>
      <c r="U418">
        <v>171.92905589654401</v>
      </c>
    </row>
    <row r="419" spans="1:21" x14ac:dyDescent="0.25">
      <c r="A419">
        <v>144.08290995634161</v>
      </c>
      <c r="U419">
        <v>173.50448375582346</v>
      </c>
    </row>
    <row r="420" spans="1:21" x14ac:dyDescent="0.25">
      <c r="A420">
        <v>165.17753680163878</v>
      </c>
      <c r="U420">
        <v>182.90677177064936</v>
      </c>
    </row>
    <row r="421" spans="1:21" x14ac:dyDescent="0.25">
      <c r="A421">
        <v>182.24554638509289</v>
      </c>
      <c r="U421">
        <v>148.84042217163369</v>
      </c>
    </row>
    <row r="422" spans="1:21" x14ac:dyDescent="0.25">
      <c r="A422">
        <v>177.90959860649309</v>
      </c>
      <c r="U422">
        <v>192.08899617369752</v>
      </c>
    </row>
    <row r="423" spans="1:21" x14ac:dyDescent="0.25">
      <c r="A423">
        <v>165.07934320616187</v>
      </c>
      <c r="U423">
        <v>183.65726406118483</v>
      </c>
    </row>
    <row r="424" spans="1:21" x14ac:dyDescent="0.25">
      <c r="A424">
        <v>163.98307467243285</v>
      </c>
      <c r="U424">
        <v>159.9041387278703</v>
      </c>
    </row>
    <row r="425" spans="1:21" x14ac:dyDescent="0.25">
      <c r="A425">
        <v>159.12376271517132</v>
      </c>
      <c r="U425">
        <v>165.82562339935976</v>
      </c>
    </row>
    <row r="426" spans="1:21" x14ac:dyDescent="0.25">
      <c r="A426">
        <v>194.3604546439019</v>
      </c>
      <c r="U426">
        <v>178.99569898945629</v>
      </c>
    </row>
    <row r="427" spans="1:21" x14ac:dyDescent="0.25">
      <c r="A427">
        <v>154.85092250019079</v>
      </c>
      <c r="U427">
        <v>195.9647760129883</v>
      </c>
    </row>
    <row r="428" spans="1:21" x14ac:dyDescent="0.25">
      <c r="A428">
        <v>178.28407622873783</v>
      </c>
      <c r="U428">
        <v>166.49237623896624</v>
      </c>
    </row>
    <row r="429" spans="1:21" x14ac:dyDescent="0.25">
      <c r="A429">
        <v>178.61164438800188</v>
      </c>
      <c r="U429">
        <v>194.79307398869423</v>
      </c>
    </row>
    <row r="430" spans="1:21" x14ac:dyDescent="0.25">
      <c r="A430">
        <v>204.17005986091681</v>
      </c>
      <c r="U430">
        <v>197.49514182040002</v>
      </c>
    </row>
    <row r="431" spans="1:21" x14ac:dyDescent="0.25">
      <c r="A431">
        <v>166.85740989560145</v>
      </c>
      <c r="U431">
        <v>182.94389734437573</v>
      </c>
    </row>
    <row r="432" spans="1:21" x14ac:dyDescent="0.25">
      <c r="A432">
        <v>185.55946199812752</v>
      </c>
      <c r="U432">
        <v>165.79241433719289</v>
      </c>
    </row>
    <row r="433" spans="1:21" x14ac:dyDescent="0.25">
      <c r="A433">
        <v>188.0109174278914</v>
      </c>
      <c r="U433">
        <v>167.78693849191768</v>
      </c>
    </row>
    <row r="434" spans="1:21" x14ac:dyDescent="0.25">
      <c r="A434">
        <v>163.18008634771104</v>
      </c>
      <c r="U434">
        <v>180.21702986588934</v>
      </c>
    </row>
    <row r="435" spans="1:21" x14ac:dyDescent="0.25">
      <c r="A435">
        <v>155.69665252842242</v>
      </c>
      <c r="U435">
        <v>189.79356569689116</v>
      </c>
    </row>
    <row r="436" spans="1:21" x14ac:dyDescent="0.25">
      <c r="A436">
        <v>154.30095560150221</v>
      </c>
      <c r="U436">
        <v>171.99344925829791</v>
      </c>
    </row>
    <row r="437" spans="1:21" x14ac:dyDescent="0.25">
      <c r="A437">
        <v>176.23551899378072</v>
      </c>
      <c r="U437">
        <v>175.8025597253436</v>
      </c>
    </row>
    <row r="438" spans="1:21" x14ac:dyDescent="0.25">
      <c r="A438">
        <v>158.21539806056535</v>
      </c>
      <c r="U438">
        <v>174.89508182807185</v>
      </c>
    </row>
    <row r="439" spans="1:21" x14ac:dyDescent="0.25">
      <c r="A439">
        <v>190.90984538779594</v>
      </c>
      <c r="U439">
        <v>174.50214487398625</v>
      </c>
    </row>
    <row r="440" spans="1:21" x14ac:dyDescent="0.25">
      <c r="A440">
        <v>159.54914020840079</v>
      </c>
      <c r="U440">
        <v>173.94020675128559</v>
      </c>
    </row>
    <row r="441" spans="1:21" x14ac:dyDescent="0.25">
      <c r="A441">
        <v>156.08333784330171</v>
      </c>
      <c r="U441">
        <v>189.277029549703</v>
      </c>
    </row>
    <row r="442" spans="1:21" x14ac:dyDescent="0.25">
      <c r="A442">
        <v>173.71154159336584</v>
      </c>
      <c r="U442">
        <v>184.3654580268776</v>
      </c>
    </row>
    <row r="443" spans="1:21" x14ac:dyDescent="0.25">
      <c r="A443">
        <v>175.67505879997043</v>
      </c>
      <c r="U443">
        <v>163.61841049802024</v>
      </c>
    </row>
    <row r="444" spans="1:21" x14ac:dyDescent="0.25">
      <c r="A444">
        <v>164.64805399737088</v>
      </c>
      <c r="U444">
        <v>167.27315129246563</v>
      </c>
    </row>
    <row r="445" spans="1:21" x14ac:dyDescent="0.25">
      <c r="A445">
        <v>171.38111376043526</v>
      </c>
      <c r="U445">
        <v>150.56711605284363</v>
      </c>
    </row>
    <row r="446" spans="1:21" x14ac:dyDescent="0.25">
      <c r="A446">
        <v>201.18984581204131</v>
      </c>
      <c r="U446">
        <v>161.47340362367686</v>
      </c>
    </row>
    <row r="447" spans="1:21" x14ac:dyDescent="0.25">
      <c r="A447">
        <v>182.13314989297942</v>
      </c>
      <c r="U447">
        <v>173.82042061472021</v>
      </c>
    </row>
    <row r="448" spans="1:21" x14ac:dyDescent="0.25">
      <c r="A448">
        <v>201.27355570439249</v>
      </c>
      <c r="U448">
        <v>162.16188201797195</v>
      </c>
    </row>
    <row r="449" spans="1:21" x14ac:dyDescent="0.25">
      <c r="A449">
        <v>173.77148638915969</v>
      </c>
      <c r="U449">
        <v>191.7960411090462</v>
      </c>
    </row>
    <row r="450" spans="1:21" x14ac:dyDescent="0.25">
      <c r="A450">
        <v>178.1896956897981</v>
      </c>
      <c r="U450">
        <v>194.76144631044008</v>
      </c>
    </row>
    <row r="451" spans="1:21" x14ac:dyDescent="0.25">
      <c r="A451">
        <v>175.93810058388044</v>
      </c>
      <c r="U451">
        <v>156.78103851387277</v>
      </c>
    </row>
    <row r="452" spans="1:21" x14ac:dyDescent="0.25">
      <c r="A452">
        <v>195.34641056525288</v>
      </c>
      <c r="U452">
        <v>158.35857981146546</v>
      </c>
    </row>
    <row r="453" spans="1:21" x14ac:dyDescent="0.25">
      <c r="A453">
        <v>194.87270479730796</v>
      </c>
      <c r="U453">
        <v>171.10218424095365</v>
      </c>
    </row>
    <row r="454" spans="1:21" x14ac:dyDescent="0.25">
      <c r="A454">
        <v>163.11677187404712</v>
      </c>
      <c r="U454">
        <v>185.99558403439005</v>
      </c>
    </row>
    <row r="455" spans="1:21" x14ac:dyDescent="0.25">
      <c r="A455">
        <v>174.0539186001115</v>
      </c>
      <c r="U455">
        <v>192.98562607291387</v>
      </c>
    </row>
    <row r="456" spans="1:21" x14ac:dyDescent="0.25">
      <c r="A456">
        <v>191.51585535000777</v>
      </c>
      <c r="U456">
        <v>176.96106384464656</v>
      </c>
    </row>
    <row r="457" spans="1:21" x14ac:dyDescent="0.25">
      <c r="A457">
        <v>160.45271637340193</v>
      </c>
      <c r="U457">
        <v>177.513203298804</v>
      </c>
    </row>
    <row r="458" spans="1:21" x14ac:dyDescent="0.25">
      <c r="A458">
        <v>161.64652821389609</v>
      </c>
      <c r="U458">
        <v>174.57976569930906</v>
      </c>
    </row>
    <row r="459" spans="1:21" x14ac:dyDescent="0.25">
      <c r="A459">
        <v>179.35802803622209</v>
      </c>
      <c r="U459">
        <v>184.15525220079871</v>
      </c>
    </row>
    <row r="460" spans="1:21" x14ac:dyDescent="0.25">
      <c r="A460">
        <v>197.38045453850646</v>
      </c>
      <c r="U460">
        <v>165.52724433568073</v>
      </c>
    </row>
    <row r="461" spans="1:21" x14ac:dyDescent="0.25">
      <c r="A461">
        <v>150.56711605284363</v>
      </c>
      <c r="U461">
        <v>179.78225274491706</v>
      </c>
    </row>
    <row r="462" spans="1:21" x14ac:dyDescent="0.25">
      <c r="A462">
        <v>160.64638417519745</v>
      </c>
      <c r="U462">
        <v>171.60389676137129</v>
      </c>
    </row>
    <row r="463" spans="1:21" x14ac:dyDescent="0.25">
      <c r="A463">
        <v>193.64277237473289</v>
      </c>
      <c r="U463">
        <v>190.93298975421931</v>
      </c>
    </row>
    <row r="464" spans="1:21" x14ac:dyDescent="0.25">
      <c r="A464">
        <v>175.98498048828333</v>
      </c>
      <c r="U464">
        <v>169.00028855234268</v>
      </c>
    </row>
    <row r="465" spans="1:21" x14ac:dyDescent="0.25">
      <c r="A465">
        <v>172.88589661875449</v>
      </c>
      <c r="U465">
        <v>186.93767502627452</v>
      </c>
    </row>
    <row r="466" spans="1:21" x14ac:dyDescent="0.25">
      <c r="A466">
        <v>159.20936435650219</v>
      </c>
      <c r="U466">
        <v>148.49222212505993</v>
      </c>
    </row>
    <row r="467" spans="1:21" x14ac:dyDescent="0.25">
      <c r="A467">
        <v>182.51192828829517</v>
      </c>
      <c r="U467">
        <v>175.28095428206143</v>
      </c>
    </row>
    <row r="468" spans="1:21" x14ac:dyDescent="0.25">
      <c r="A468">
        <v>153.42472112097312</v>
      </c>
      <c r="U468">
        <v>194.09034835989587</v>
      </c>
    </row>
    <row r="469" spans="1:21" x14ac:dyDescent="0.25">
      <c r="A469">
        <v>195.04071575356647</v>
      </c>
      <c r="U469">
        <v>185.69837253453443</v>
      </c>
    </row>
    <row r="470" spans="1:21" x14ac:dyDescent="0.25">
      <c r="A470">
        <v>161.5398808651662</v>
      </c>
      <c r="U470">
        <v>172.03326466260478</v>
      </c>
    </row>
    <row r="471" spans="1:21" x14ac:dyDescent="0.25">
      <c r="A471">
        <v>186.00554527511122</v>
      </c>
      <c r="U471">
        <v>170.85284285785747</v>
      </c>
    </row>
    <row r="472" spans="1:21" x14ac:dyDescent="0.25">
      <c r="A472">
        <v>181.60597265778051</v>
      </c>
      <c r="U472">
        <v>180.12661017637583</v>
      </c>
    </row>
    <row r="473" spans="1:21" x14ac:dyDescent="0.25">
      <c r="A473">
        <v>188.86610620102147</v>
      </c>
      <c r="U473">
        <v>164.17272250764654</v>
      </c>
    </row>
    <row r="474" spans="1:21" x14ac:dyDescent="0.25">
      <c r="A474">
        <v>164.23449993526447</v>
      </c>
      <c r="U474">
        <v>171.40901705788565</v>
      </c>
    </row>
    <row r="475" spans="1:21" x14ac:dyDescent="0.25">
      <c r="A475">
        <v>156.93636884025182</v>
      </c>
      <c r="U475">
        <v>155.69665252842242</v>
      </c>
    </row>
    <row r="476" spans="1:21" x14ac:dyDescent="0.25">
      <c r="A476">
        <v>193.18452574298135</v>
      </c>
      <c r="U476">
        <v>176.95603888641926</v>
      </c>
    </row>
    <row r="477" spans="1:21" x14ac:dyDescent="0.25">
      <c r="A477">
        <v>186.032620932383</v>
      </c>
      <c r="U477">
        <v>193.59565600170754</v>
      </c>
    </row>
    <row r="478" spans="1:21" x14ac:dyDescent="0.25">
      <c r="A478">
        <v>152.83532307948917</v>
      </c>
      <c r="U478">
        <v>187.22099399456056</v>
      </c>
    </row>
    <row r="479" spans="1:21" x14ac:dyDescent="0.25">
      <c r="A479">
        <v>194.74885435629403</v>
      </c>
      <c r="U479">
        <v>186.10693119699135</v>
      </c>
    </row>
    <row r="480" spans="1:21" x14ac:dyDescent="0.25">
      <c r="A480">
        <v>151.54786966450047</v>
      </c>
      <c r="U480">
        <v>191.06236764928326</v>
      </c>
    </row>
    <row r="481" spans="1:21" x14ac:dyDescent="0.25">
      <c r="A481">
        <v>149.88904227793682</v>
      </c>
      <c r="U481">
        <v>180.75845433559152</v>
      </c>
    </row>
    <row r="482" spans="1:21" x14ac:dyDescent="0.25">
      <c r="A482">
        <v>187.7075873024296</v>
      </c>
      <c r="U482">
        <v>191.97871311989729</v>
      </c>
    </row>
    <row r="483" spans="1:21" x14ac:dyDescent="0.25">
      <c r="A483">
        <v>178.09856659441721</v>
      </c>
      <c r="U483">
        <v>166.7567333795887</v>
      </c>
    </row>
    <row r="484" spans="1:21" x14ac:dyDescent="0.25">
      <c r="A484">
        <v>180.49851620235131</v>
      </c>
      <c r="U484">
        <v>170.61986214757781</v>
      </c>
    </row>
    <row r="485" spans="1:21" x14ac:dyDescent="0.25">
      <c r="A485">
        <v>164.75555854485719</v>
      </c>
      <c r="U485">
        <v>169.43834667545161</v>
      </c>
    </row>
    <row r="486" spans="1:21" x14ac:dyDescent="0.25">
      <c r="A486">
        <v>171.57300804756233</v>
      </c>
      <c r="U486">
        <v>170.55138970208645</v>
      </c>
    </row>
    <row r="487" spans="1:21" x14ac:dyDescent="0.25">
      <c r="A487">
        <v>174.93485289451201</v>
      </c>
      <c r="U487">
        <v>195.80935701087583</v>
      </c>
    </row>
    <row r="488" spans="1:21" x14ac:dyDescent="0.25">
      <c r="A488">
        <v>168.56882199208485</v>
      </c>
      <c r="U488">
        <v>186.10693119699135</v>
      </c>
    </row>
    <row r="489" spans="1:21" x14ac:dyDescent="0.25">
      <c r="A489">
        <v>189.48979219276225</v>
      </c>
      <c r="U489">
        <v>169.77759047294967</v>
      </c>
    </row>
    <row r="490" spans="1:21" x14ac:dyDescent="0.25">
      <c r="A490">
        <v>180.57473299522826</v>
      </c>
      <c r="U490">
        <v>162.48820871696807</v>
      </c>
    </row>
    <row r="491" spans="1:21" x14ac:dyDescent="0.25">
      <c r="A491">
        <v>139.952512527816</v>
      </c>
      <c r="U491">
        <v>152.67192326136865</v>
      </c>
    </row>
    <row r="492" spans="1:21" x14ac:dyDescent="0.25">
      <c r="A492">
        <v>189.37007995264139</v>
      </c>
      <c r="U492">
        <v>181.15278054283408</v>
      </c>
    </row>
    <row r="493" spans="1:21" x14ac:dyDescent="0.25">
      <c r="A493">
        <v>194.62051101145335</v>
      </c>
      <c r="U493">
        <v>185.69837253453443</v>
      </c>
    </row>
    <row r="494" spans="1:21" x14ac:dyDescent="0.25">
      <c r="A494">
        <v>172.6062576934055</v>
      </c>
      <c r="U494">
        <v>172.65882762403635</v>
      </c>
    </row>
    <row r="495" spans="1:21" x14ac:dyDescent="0.25">
      <c r="A495">
        <v>170.37170310759393</v>
      </c>
      <c r="U495">
        <v>193.93676198960748</v>
      </c>
    </row>
    <row r="496" spans="1:21" x14ac:dyDescent="0.25">
      <c r="A496">
        <v>168.03159484043135</v>
      </c>
      <c r="U496">
        <v>167.14938952718512</v>
      </c>
    </row>
    <row r="497" spans="1:21" x14ac:dyDescent="0.25">
      <c r="A497">
        <v>189.25704795110505</v>
      </c>
      <c r="U497">
        <v>170.67560962532298</v>
      </c>
    </row>
    <row r="498" spans="1:21" x14ac:dyDescent="0.25">
      <c r="A498">
        <v>185.56914243235951</v>
      </c>
      <c r="U498">
        <v>186.01408770409762</v>
      </c>
    </row>
    <row r="499" spans="1:21" x14ac:dyDescent="0.25">
      <c r="A499">
        <v>170.51342170889257</v>
      </c>
      <c r="U499">
        <v>192.81368382580695</v>
      </c>
    </row>
    <row r="500" spans="1:21" x14ac:dyDescent="0.25">
      <c r="A500">
        <v>168.82496184807678</v>
      </c>
      <c r="U500">
        <v>179.29811279900605</v>
      </c>
    </row>
    <row r="501" spans="1:21" x14ac:dyDescent="0.25">
      <c r="A501">
        <v>182.12042492523324</v>
      </c>
      <c r="U501">
        <v>170.77009361928503</v>
      </c>
    </row>
    <row r="502" spans="1:21" x14ac:dyDescent="0.25">
      <c r="A502">
        <v>175.09597670214134</v>
      </c>
    </row>
    <row r="503" spans="1:21" x14ac:dyDescent="0.25">
      <c r="A503">
        <v>177.83623421637458</v>
      </c>
    </row>
    <row r="504" spans="1:21" x14ac:dyDescent="0.25">
      <c r="A504">
        <v>169.13494265354529</v>
      </c>
    </row>
    <row r="505" spans="1:21" x14ac:dyDescent="0.25">
      <c r="A505">
        <v>173.55053602004773</v>
      </c>
    </row>
    <row r="506" spans="1:21" x14ac:dyDescent="0.25">
      <c r="A506">
        <v>177.21795744437259</v>
      </c>
    </row>
    <row r="507" spans="1:21" x14ac:dyDescent="0.25">
      <c r="A507">
        <v>177.91673700303363</v>
      </c>
    </row>
    <row r="508" spans="1:21" x14ac:dyDescent="0.25">
      <c r="A508">
        <v>170.71974058198975</v>
      </c>
    </row>
    <row r="509" spans="1:21" x14ac:dyDescent="0.25">
      <c r="A509">
        <v>165.64228632050799</v>
      </c>
    </row>
    <row r="510" spans="1:21" x14ac:dyDescent="0.25">
      <c r="A510">
        <v>166.79923861447605</v>
      </c>
    </row>
    <row r="511" spans="1:21" x14ac:dyDescent="0.25">
      <c r="A511">
        <v>152.10782736248802</v>
      </c>
    </row>
    <row r="512" spans="1:21" x14ac:dyDescent="0.25">
      <c r="A512">
        <v>173.37828340787382</v>
      </c>
    </row>
    <row r="513" spans="1:1" x14ac:dyDescent="0.25">
      <c r="A513">
        <v>176.95503389477381</v>
      </c>
    </row>
    <row r="514" spans="1:1" x14ac:dyDescent="0.25">
      <c r="A514">
        <v>153.03679434582591</v>
      </c>
    </row>
    <row r="515" spans="1:1" x14ac:dyDescent="0.25">
      <c r="A515">
        <v>159.48650558202644</v>
      </c>
    </row>
    <row r="516" spans="1:1" x14ac:dyDescent="0.25">
      <c r="A516">
        <v>192.32782948238309</v>
      </c>
    </row>
    <row r="517" spans="1:1" x14ac:dyDescent="0.25">
      <c r="A517">
        <v>166.20697339094477</v>
      </c>
    </row>
    <row r="518" spans="1:1" x14ac:dyDescent="0.25">
      <c r="A518">
        <v>170.97613168589305</v>
      </c>
    </row>
    <row r="519" spans="1:1" x14ac:dyDescent="0.25">
      <c r="A519">
        <v>160.05917346847127</v>
      </c>
    </row>
    <row r="520" spans="1:1" x14ac:dyDescent="0.25">
      <c r="A520">
        <v>165.00065827203798</v>
      </c>
    </row>
    <row r="521" spans="1:1" x14ac:dyDescent="0.25">
      <c r="A521">
        <v>164.6302892921085</v>
      </c>
    </row>
    <row r="522" spans="1:1" x14ac:dyDescent="0.25">
      <c r="A522">
        <v>152.49149770243093</v>
      </c>
    </row>
    <row r="523" spans="1:1" x14ac:dyDescent="0.25">
      <c r="A523">
        <v>182.63684283811017</v>
      </c>
    </row>
    <row r="524" spans="1:1" x14ac:dyDescent="0.25">
      <c r="A524">
        <v>195.37011654465459</v>
      </c>
    </row>
    <row r="525" spans="1:1" x14ac:dyDescent="0.25">
      <c r="A525">
        <v>182.57429688746925</v>
      </c>
    </row>
    <row r="526" spans="1:1" x14ac:dyDescent="0.25">
      <c r="A526">
        <v>193.3526844921289</v>
      </c>
    </row>
    <row r="527" spans="1:1" x14ac:dyDescent="0.25">
      <c r="A527">
        <v>180.18578644914669</v>
      </c>
    </row>
    <row r="528" spans="1:1" x14ac:dyDescent="0.25">
      <c r="A528">
        <v>158.40809042929322</v>
      </c>
    </row>
    <row r="529" spans="1:1" x14ac:dyDescent="0.25">
      <c r="A529">
        <v>169.64578877450549</v>
      </c>
    </row>
    <row r="530" spans="1:1" x14ac:dyDescent="0.25">
      <c r="A530">
        <v>187.30946281793877</v>
      </c>
    </row>
    <row r="531" spans="1:1" x14ac:dyDescent="0.25">
      <c r="A531">
        <v>172.90101583130308</v>
      </c>
    </row>
    <row r="532" spans="1:1" x14ac:dyDescent="0.25">
      <c r="A532">
        <v>187.47236014023656</v>
      </c>
    </row>
    <row r="533" spans="1:1" x14ac:dyDescent="0.25">
      <c r="A533">
        <v>163.58190565442783</v>
      </c>
    </row>
    <row r="534" spans="1:1" x14ac:dyDescent="0.25">
      <c r="A534">
        <v>170.93856273349957</v>
      </c>
    </row>
    <row r="535" spans="1:1" x14ac:dyDescent="0.25">
      <c r="A535">
        <v>187.48495209438261</v>
      </c>
    </row>
    <row r="536" spans="1:1" x14ac:dyDescent="0.25">
      <c r="A536">
        <v>175.02336605575692</v>
      </c>
    </row>
    <row r="537" spans="1:1" x14ac:dyDescent="0.25">
      <c r="A537">
        <v>180.12661017637583</v>
      </c>
    </row>
    <row r="538" spans="1:1" x14ac:dyDescent="0.25">
      <c r="A538">
        <v>173.33416723049595</v>
      </c>
    </row>
    <row r="539" spans="1:1" x14ac:dyDescent="0.25">
      <c r="A539">
        <v>178.28407622873783</v>
      </c>
    </row>
    <row r="540" spans="1:1" x14ac:dyDescent="0.25">
      <c r="A540">
        <v>160.91589928764733</v>
      </c>
    </row>
    <row r="541" spans="1:1" x14ac:dyDescent="0.25">
      <c r="A541">
        <v>165.40753209555987</v>
      </c>
    </row>
    <row r="542" spans="1:1" x14ac:dyDescent="0.25">
      <c r="A542">
        <v>167.14820718407282</v>
      </c>
    </row>
    <row r="543" spans="1:1" x14ac:dyDescent="0.25">
      <c r="A543">
        <v>170.47644392805523</v>
      </c>
    </row>
    <row r="544" spans="1:1" x14ac:dyDescent="0.25">
      <c r="A544">
        <v>172.95841858940548</v>
      </c>
    </row>
    <row r="545" spans="1:1" x14ac:dyDescent="0.25">
      <c r="A545">
        <v>180.58564011043927</v>
      </c>
    </row>
    <row r="546" spans="1:1" x14ac:dyDescent="0.25">
      <c r="A546">
        <v>180.42899442734779</v>
      </c>
    </row>
    <row r="547" spans="1:1" x14ac:dyDescent="0.25">
      <c r="A547">
        <v>151.92752003786154</v>
      </c>
    </row>
    <row r="548" spans="1:1" x14ac:dyDescent="0.25">
      <c r="A548">
        <v>158.18790858320426</v>
      </c>
    </row>
    <row r="549" spans="1:1" x14ac:dyDescent="0.25">
      <c r="A549">
        <v>148.95983882597648</v>
      </c>
    </row>
    <row r="550" spans="1:1" x14ac:dyDescent="0.25">
      <c r="A550">
        <v>172.59613388050639</v>
      </c>
    </row>
    <row r="551" spans="1:1" x14ac:dyDescent="0.25">
      <c r="A551">
        <v>182.02357624504657</v>
      </c>
    </row>
    <row r="552" spans="1:1" x14ac:dyDescent="0.25">
      <c r="A552">
        <v>186.95742015625001</v>
      </c>
    </row>
    <row r="553" spans="1:1" x14ac:dyDescent="0.25">
      <c r="A553">
        <v>188.02735199715244</v>
      </c>
    </row>
    <row r="554" spans="1:1" x14ac:dyDescent="0.25">
      <c r="A554">
        <v>175.13873318494007</v>
      </c>
    </row>
    <row r="555" spans="1:1" x14ac:dyDescent="0.25">
      <c r="A555">
        <v>170.36534801336529</v>
      </c>
    </row>
    <row r="556" spans="1:1" x14ac:dyDescent="0.25">
      <c r="A556">
        <v>182.15165356268699</v>
      </c>
    </row>
    <row r="557" spans="1:1" x14ac:dyDescent="0.25">
      <c r="A557">
        <v>155.38877038197825</v>
      </c>
    </row>
    <row r="558" spans="1:1" x14ac:dyDescent="0.25">
      <c r="A558">
        <v>187.40319306816673</v>
      </c>
    </row>
    <row r="559" spans="1:1" x14ac:dyDescent="0.25">
      <c r="A559">
        <v>172.2777288803627</v>
      </c>
    </row>
    <row r="560" spans="1:1" x14ac:dyDescent="0.25">
      <c r="A560">
        <v>170.45426021541061</v>
      </c>
    </row>
    <row r="561" spans="1:1" x14ac:dyDescent="0.25">
      <c r="A561">
        <v>189.08232719768421</v>
      </c>
    </row>
    <row r="562" spans="1:1" x14ac:dyDescent="0.25">
      <c r="A562">
        <v>174.51110112306196</v>
      </c>
    </row>
    <row r="563" spans="1:1" x14ac:dyDescent="0.25">
      <c r="A563">
        <v>171.34079586030566</v>
      </c>
    </row>
    <row r="564" spans="1:1" x14ac:dyDescent="0.25">
      <c r="A564">
        <v>173.8743354606413</v>
      </c>
    </row>
    <row r="565" spans="1:1" x14ac:dyDescent="0.25">
      <c r="A565">
        <v>143.75350916525349</v>
      </c>
    </row>
    <row r="566" spans="1:1" x14ac:dyDescent="0.25">
      <c r="A566">
        <v>161.56367552030133</v>
      </c>
    </row>
    <row r="567" spans="1:1" x14ac:dyDescent="0.25">
      <c r="A567">
        <v>180.19870354764862</v>
      </c>
    </row>
    <row r="568" spans="1:1" x14ac:dyDescent="0.25">
      <c r="A568">
        <v>159.28807884920388</v>
      </c>
    </row>
    <row r="569" spans="1:1" x14ac:dyDescent="0.25">
      <c r="A569">
        <v>147.04018654883839</v>
      </c>
    </row>
    <row r="570" spans="1:1" x14ac:dyDescent="0.25">
      <c r="A570">
        <v>171.72722992727358</v>
      </c>
    </row>
    <row r="571" spans="1:1" x14ac:dyDescent="0.25">
      <c r="A571">
        <v>182.05465708961128</v>
      </c>
    </row>
    <row r="572" spans="1:1" x14ac:dyDescent="0.25">
      <c r="A572">
        <v>181.84928409100394</v>
      </c>
    </row>
    <row r="573" spans="1:1" x14ac:dyDescent="0.25">
      <c r="A573">
        <v>178.46096953762753</v>
      </c>
    </row>
    <row r="574" spans="1:1" x14ac:dyDescent="0.25">
      <c r="A574">
        <v>189.15767201251583</v>
      </c>
    </row>
    <row r="575" spans="1:1" x14ac:dyDescent="0.25">
      <c r="A575">
        <v>185.31375632010167</v>
      </c>
    </row>
    <row r="576" spans="1:1" x14ac:dyDescent="0.25">
      <c r="A576">
        <v>178.92798028769903</v>
      </c>
    </row>
    <row r="577" spans="1:1" x14ac:dyDescent="0.25">
      <c r="A577">
        <v>183.05565832706634</v>
      </c>
    </row>
    <row r="578" spans="1:1" x14ac:dyDescent="0.25">
      <c r="A578">
        <v>184.89937461781665</v>
      </c>
    </row>
    <row r="579" spans="1:1" x14ac:dyDescent="0.25">
      <c r="A579">
        <v>169.38271743201767</v>
      </c>
    </row>
    <row r="580" spans="1:1" x14ac:dyDescent="0.25">
      <c r="A580">
        <v>176.96106384464656</v>
      </c>
    </row>
    <row r="581" spans="1:1" x14ac:dyDescent="0.25">
      <c r="A581">
        <v>185.93172272703669</v>
      </c>
    </row>
    <row r="582" spans="1:1" x14ac:dyDescent="0.25">
      <c r="A582">
        <v>209.47901690378785</v>
      </c>
    </row>
    <row r="583" spans="1:1" x14ac:dyDescent="0.25">
      <c r="A583">
        <v>159.9041387278703</v>
      </c>
    </row>
    <row r="584" spans="1:1" x14ac:dyDescent="0.25">
      <c r="A584">
        <v>182.15975261300628</v>
      </c>
    </row>
    <row r="585" spans="1:1" x14ac:dyDescent="0.25">
      <c r="A585">
        <v>164.58923242753372</v>
      </c>
    </row>
    <row r="586" spans="1:1" x14ac:dyDescent="0.25">
      <c r="A586">
        <v>194.65787305380218</v>
      </c>
    </row>
    <row r="587" spans="1:1" x14ac:dyDescent="0.25">
      <c r="A587">
        <v>175.90620687842602</v>
      </c>
    </row>
    <row r="588" spans="1:1" x14ac:dyDescent="0.25">
      <c r="A588">
        <v>178.21737729791494</v>
      </c>
    </row>
    <row r="589" spans="1:1" x14ac:dyDescent="0.25">
      <c r="A589">
        <v>194.37854449352017</v>
      </c>
    </row>
    <row r="590" spans="1:1" x14ac:dyDescent="0.25">
      <c r="A590">
        <v>175.76071955845691</v>
      </c>
    </row>
    <row r="591" spans="1:1" x14ac:dyDescent="0.25">
      <c r="A591">
        <v>185.43544898493565</v>
      </c>
    </row>
    <row r="592" spans="1:1" x14ac:dyDescent="0.25">
      <c r="A592">
        <v>192.2339809978439</v>
      </c>
    </row>
    <row r="593" spans="1:1" x14ac:dyDescent="0.25">
      <c r="A593">
        <v>164.12622686475515</v>
      </c>
    </row>
    <row r="594" spans="1:1" x14ac:dyDescent="0.25">
      <c r="A594">
        <v>181.17392970525543</v>
      </c>
    </row>
    <row r="595" spans="1:1" x14ac:dyDescent="0.25">
      <c r="A595">
        <v>182.36200718165492</v>
      </c>
    </row>
    <row r="596" spans="1:1" x14ac:dyDescent="0.25">
      <c r="A596">
        <v>136.32508385926485</v>
      </c>
    </row>
    <row r="597" spans="1:1" x14ac:dyDescent="0.25">
      <c r="A597">
        <v>155.65160525584361</v>
      </c>
    </row>
    <row r="598" spans="1:1" x14ac:dyDescent="0.25">
      <c r="A598">
        <v>170.21349081987864</v>
      </c>
    </row>
    <row r="599" spans="1:1" x14ac:dyDescent="0.25">
      <c r="A599">
        <v>182.09849246049998</v>
      </c>
    </row>
    <row r="600" spans="1:1" x14ac:dyDescent="0.25">
      <c r="A600">
        <v>173.86135924498376</v>
      </c>
    </row>
    <row r="601" spans="1:1" x14ac:dyDescent="0.25">
      <c r="A601">
        <v>190.93298975421931</v>
      </c>
    </row>
    <row r="602" spans="1:1" x14ac:dyDescent="0.25">
      <c r="A602">
        <v>179.3759109757957</v>
      </c>
    </row>
    <row r="603" spans="1:1" x14ac:dyDescent="0.25">
      <c r="A603">
        <v>176.00691295301658</v>
      </c>
    </row>
    <row r="604" spans="1:1" x14ac:dyDescent="0.25">
      <c r="A604">
        <v>172.99164243086125</v>
      </c>
    </row>
    <row r="605" spans="1:1" x14ac:dyDescent="0.25">
      <c r="A605">
        <v>173.71553200136987</v>
      </c>
    </row>
    <row r="606" spans="1:1" x14ac:dyDescent="0.25">
      <c r="A606">
        <v>201.31966708577238</v>
      </c>
    </row>
    <row r="607" spans="1:1" x14ac:dyDescent="0.25">
      <c r="A607">
        <v>182.32584226170729</v>
      </c>
    </row>
    <row r="608" spans="1:1" x14ac:dyDescent="0.25">
      <c r="A608">
        <v>148.6259451310616</v>
      </c>
    </row>
    <row r="609" spans="1:1" x14ac:dyDescent="0.25">
      <c r="A609">
        <v>193.70697360573104</v>
      </c>
    </row>
    <row r="610" spans="1:1" x14ac:dyDescent="0.25">
      <c r="A610">
        <v>160.87646814485197</v>
      </c>
    </row>
    <row r="611" spans="1:1" x14ac:dyDescent="0.25">
      <c r="A611">
        <v>142.42077200906351</v>
      </c>
    </row>
    <row r="612" spans="1:1" x14ac:dyDescent="0.25">
      <c r="A612">
        <v>175.95704763225513</v>
      </c>
    </row>
    <row r="613" spans="1:1" x14ac:dyDescent="0.25">
      <c r="A613">
        <v>160.18169377348386</v>
      </c>
    </row>
    <row r="614" spans="1:1" x14ac:dyDescent="0.25">
      <c r="A614">
        <v>181.74213424645131</v>
      </c>
    </row>
    <row r="615" spans="1:1" x14ac:dyDescent="0.25">
      <c r="A615">
        <v>185.59408987202914</v>
      </c>
    </row>
    <row r="616" spans="1:1" x14ac:dyDescent="0.25">
      <c r="A616">
        <v>190.86577354828478</v>
      </c>
    </row>
    <row r="617" spans="1:1" x14ac:dyDescent="0.25">
      <c r="A617">
        <v>176.94598896996467</v>
      </c>
    </row>
    <row r="618" spans="1:1" x14ac:dyDescent="0.25">
      <c r="A618">
        <v>189.67447418690426</v>
      </c>
    </row>
    <row r="619" spans="1:1" x14ac:dyDescent="0.25">
      <c r="A619">
        <v>189.08590378559893</v>
      </c>
    </row>
    <row r="620" spans="1:1" x14ac:dyDescent="0.25">
      <c r="A620">
        <v>195.68846242764266</v>
      </c>
    </row>
    <row r="621" spans="1:1" x14ac:dyDescent="0.25">
      <c r="A621">
        <v>176.96610358216276</v>
      </c>
    </row>
    <row r="622" spans="1:1" x14ac:dyDescent="0.25">
      <c r="A622">
        <v>175.86931777332211</v>
      </c>
    </row>
    <row r="623" spans="1:1" x14ac:dyDescent="0.25">
      <c r="A623">
        <v>173.16055492374289</v>
      </c>
    </row>
    <row r="624" spans="1:1" x14ac:dyDescent="0.25">
      <c r="A624">
        <v>198.44704626011662</v>
      </c>
    </row>
    <row r="625" spans="1:1" x14ac:dyDescent="0.25">
      <c r="A625">
        <v>193.31508598115761</v>
      </c>
    </row>
    <row r="626" spans="1:1" x14ac:dyDescent="0.25">
      <c r="A626">
        <v>211.2383434548974</v>
      </c>
    </row>
    <row r="627" spans="1:1" x14ac:dyDescent="0.25">
      <c r="A627">
        <v>194.41484242706792</v>
      </c>
    </row>
    <row r="628" spans="1:1" x14ac:dyDescent="0.25">
      <c r="A628">
        <v>160.16836285489262</v>
      </c>
    </row>
    <row r="629" spans="1:1" x14ac:dyDescent="0.25">
      <c r="A629">
        <v>176.87259502126835</v>
      </c>
    </row>
    <row r="630" spans="1:1" x14ac:dyDescent="0.25">
      <c r="A630">
        <v>181.23186451775837</v>
      </c>
    </row>
    <row r="631" spans="1:1" x14ac:dyDescent="0.25">
      <c r="A631">
        <v>162.53236923221266</v>
      </c>
    </row>
    <row r="632" spans="1:1" x14ac:dyDescent="0.25">
      <c r="A632">
        <v>166.7567333795887</v>
      </c>
    </row>
    <row r="633" spans="1:1" x14ac:dyDescent="0.25">
      <c r="A633">
        <v>171.82978341297712</v>
      </c>
    </row>
    <row r="634" spans="1:1" x14ac:dyDescent="0.25">
      <c r="A634">
        <v>143.69959431933239</v>
      </c>
    </row>
    <row r="635" spans="1:1" x14ac:dyDescent="0.25">
      <c r="A635">
        <v>182.84582198321004</v>
      </c>
    </row>
    <row r="636" spans="1:1" x14ac:dyDescent="0.25">
      <c r="A636">
        <v>179.72802753392898</v>
      </c>
    </row>
    <row r="637" spans="1:1" x14ac:dyDescent="0.25">
      <c r="A637">
        <v>163.07139945711242</v>
      </c>
    </row>
    <row r="638" spans="1:1" x14ac:dyDescent="0.25">
      <c r="A638">
        <v>182.83269797466346</v>
      </c>
    </row>
    <row r="639" spans="1:1" x14ac:dyDescent="0.25">
      <c r="A639">
        <v>157.10972989909351</v>
      </c>
    </row>
    <row r="640" spans="1:1" x14ac:dyDescent="0.25">
      <c r="A640">
        <v>156.65269516903209</v>
      </c>
    </row>
    <row r="641" spans="1:1" x14ac:dyDescent="0.25">
      <c r="A641">
        <v>163.71583557047416</v>
      </c>
    </row>
    <row r="642" spans="1:1" x14ac:dyDescent="0.25">
      <c r="A642">
        <v>161.63301994383801</v>
      </c>
    </row>
    <row r="643" spans="1:1" x14ac:dyDescent="0.25">
      <c r="A643">
        <v>157.89920995375724</v>
      </c>
    </row>
    <row r="644" spans="1:1" x14ac:dyDescent="0.25">
      <c r="A644">
        <v>161.35321844631108</v>
      </c>
    </row>
    <row r="645" spans="1:1" x14ac:dyDescent="0.25">
      <c r="A645">
        <v>187.51495405085734</v>
      </c>
    </row>
    <row r="646" spans="1:1" x14ac:dyDescent="0.25">
      <c r="A646">
        <v>168.20093593269121</v>
      </c>
    </row>
    <row r="647" spans="1:1" x14ac:dyDescent="0.25">
      <c r="A647">
        <v>180.39537154509162</v>
      </c>
    </row>
    <row r="648" spans="1:1" x14ac:dyDescent="0.25">
      <c r="A648">
        <v>184.63955471888767</v>
      </c>
    </row>
    <row r="649" spans="1:1" x14ac:dyDescent="0.25">
      <c r="A649">
        <v>191.97871311989729</v>
      </c>
    </row>
    <row r="650" spans="1:1" x14ac:dyDescent="0.25">
      <c r="A650">
        <v>175.1675675775914</v>
      </c>
    </row>
    <row r="651" spans="1:1" x14ac:dyDescent="0.25">
      <c r="A651">
        <v>150.26999322872143</v>
      </c>
    </row>
    <row r="652" spans="1:1" x14ac:dyDescent="0.25">
      <c r="A652">
        <v>205.63829353777692</v>
      </c>
    </row>
    <row r="653" spans="1:1" x14ac:dyDescent="0.25">
      <c r="A653">
        <v>174.11472059466178</v>
      </c>
    </row>
    <row r="654" spans="1:1" x14ac:dyDescent="0.25">
      <c r="A654">
        <v>175.71289377956418</v>
      </c>
    </row>
    <row r="655" spans="1:1" x14ac:dyDescent="0.25">
      <c r="A655">
        <v>177.81687334791059</v>
      </c>
    </row>
    <row r="656" spans="1:1" x14ac:dyDescent="0.25">
      <c r="A656">
        <v>162.63124267497915</v>
      </c>
    </row>
    <row r="657" spans="1:1" x14ac:dyDescent="0.25">
      <c r="A657">
        <v>170.2358371047012</v>
      </c>
    </row>
    <row r="658" spans="1:1" x14ac:dyDescent="0.25">
      <c r="A658">
        <v>180.42899442734779</v>
      </c>
    </row>
    <row r="659" spans="1:1" x14ac:dyDescent="0.25">
      <c r="A659">
        <v>178.12311499328644</v>
      </c>
    </row>
    <row r="660" spans="1:1" x14ac:dyDescent="0.25">
      <c r="A660">
        <v>172.90403080623946</v>
      </c>
    </row>
    <row r="661" spans="1:1" x14ac:dyDescent="0.25">
      <c r="A661">
        <v>195.53818661806872</v>
      </c>
    </row>
    <row r="662" spans="1:1" x14ac:dyDescent="0.25">
      <c r="A662">
        <v>201.6851293417858</v>
      </c>
    </row>
    <row r="663" spans="1:1" x14ac:dyDescent="0.25">
      <c r="A663">
        <v>183.82808308233507</v>
      </c>
    </row>
    <row r="664" spans="1:1" x14ac:dyDescent="0.25">
      <c r="A664">
        <v>178.99569898945629</v>
      </c>
    </row>
    <row r="665" spans="1:1" x14ac:dyDescent="0.25">
      <c r="A665">
        <v>173.91525931161596</v>
      </c>
    </row>
    <row r="666" spans="1:1" x14ac:dyDescent="0.25">
      <c r="A666">
        <v>153.74531345587457</v>
      </c>
    </row>
    <row r="667" spans="1:1" x14ac:dyDescent="0.25">
      <c r="A667">
        <v>201.50777787494007</v>
      </c>
    </row>
    <row r="668" spans="1:1" x14ac:dyDescent="0.25">
      <c r="A668">
        <v>175.20735342332046</v>
      </c>
    </row>
    <row r="669" spans="1:1" x14ac:dyDescent="0.25">
      <c r="A669">
        <v>172.52933149466116</v>
      </c>
    </row>
    <row r="670" spans="1:1" x14ac:dyDescent="0.25">
      <c r="A670">
        <v>170.54822693426104</v>
      </c>
    </row>
    <row r="671" spans="1:1" x14ac:dyDescent="0.25">
      <c r="A671">
        <v>170.65038137916417</v>
      </c>
    </row>
    <row r="672" spans="1:1" x14ac:dyDescent="0.25">
      <c r="A672">
        <v>179.39275936514605</v>
      </c>
    </row>
    <row r="673" spans="1:1" x14ac:dyDescent="0.25">
      <c r="A673">
        <v>166.852562288841</v>
      </c>
    </row>
    <row r="674" spans="1:1" x14ac:dyDescent="0.25">
      <c r="A674">
        <v>190.11344862592523</v>
      </c>
    </row>
    <row r="675" spans="1:1" x14ac:dyDescent="0.25">
      <c r="A675">
        <v>180.52789742869209</v>
      </c>
    </row>
    <row r="676" spans="1:1" x14ac:dyDescent="0.25">
      <c r="A676">
        <v>173.69055500312243</v>
      </c>
    </row>
    <row r="677" spans="1:1" x14ac:dyDescent="0.25">
      <c r="A677">
        <v>149.12773154792376</v>
      </c>
    </row>
    <row r="678" spans="1:1" x14ac:dyDescent="0.25">
      <c r="A678">
        <v>182.87209955888102</v>
      </c>
    </row>
    <row r="679" spans="1:1" x14ac:dyDescent="0.25">
      <c r="A679">
        <v>164.33925553501467</v>
      </c>
    </row>
    <row r="680" spans="1:1" x14ac:dyDescent="0.25">
      <c r="A680">
        <v>162.67963006685022</v>
      </c>
    </row>
    <row r="681" spans="1:1" x14ac:dyDescent="0.25">
      <c r="A681">
        <v>153.06989995297045</v>
      </c>
    </row>
    <row r="682" spans="1:1" x14ac:dyDescent="0.25">
      <c r="A682">
        <v>181.39074187347433</v>
      </c>
    </row>
    <row r="683" spans="1:1" x14ac:dyDescent="0.25">
      <c r="A683">
        <v>183.04359842732083</v>
      </c>
    </row>
    <row r="684" spans="1:1" x14ac:dyDescent="0.25">
      <c r="A684">
        <v>190.67479557706974</v>
      </c>
    </row>
    <row r="685" spans="1:1" x14ac:dyDescent="0.25">
      <c r="A685">
        <v>174.15758053248283</v>
      </c>
    </row>
    <row r="686" spans="1:1" x14ac:dyDescent="0.25">
      <c r="A686">
        <v>169.88843513972824</v>
      </c>
    </row>
    <row r="687" spans="1:1" x14ac:dyDescent="0.25">
      <c r="A687">
        <v>196.47342001990182</v>
      </c>
    </row>
    <row r="688" spans="1:1" x14ac:dyDescent="0.25">
      <c r="A688">
        <v>177.28762701226515</v>
      </c>
    </row>
    <row r="689" spans="1:1" x14ac:dyDescent="0.25">
      <c r="A689">
        <v>179.35592937719775</v>
      </c>
    </row>
    <row r="690" spans="1:1" x14ac:dyDescent="0.25">
      <c r="A690">
        <v>177.13223756873049</v>
      </c>
    </row>
    <row r="691" spans="1:1" x14ac:dyDescent="0.25">
      <c r="A691">
        <v>167.63332256305148</v>
      </c>
    </row>
    <row r="692" spans="1:1" x14ac:dyDescent="0.25">
      <c r="A692">
        <v>172.66490191177581</v>
      </c>
    </row>
    <row r="693" spans="1:1" x14ac:dyDescent="0.25">
      <c r="A693">
        <v>200.38632543291897</v>
      </c>
    </row>
    <row r="694" spans="1:1" x14ac:dyDescent="0.25">
      <c r="A694">
        <v>166.06266841408797</v>
      </c>
    </row>
    <row r="695" spans="1:1" x14ac:dyDescent="0.25">
      <c r="A695">
        <v>181.77513639857352</v>
      </c>
    </row>
    <row r="696" spans="1:1" x14ac:dyDescent="0.25">
      <c r="A696">
        <v>154.55823346273974</v>
      </c>
    </row>
    <row r="697" spans="1:1" x14ac:dyDescent="0.25">
      <c r="A697">
        <v>184.59509861786501</v>
      </c>
    </row>
    <row r="698" spans="1:1" x14ac:dyDescent="0.25">
      <c r="A698">
        <v>195.07996954489499</v>
      </c>
    </row>
    <row r="699" spans="1:1" x14ac:dyDescent="0.25">
      <c r="A699">
        <v>140.55408870335668</v>
      </c>
    </row>
    <row r="700" spans="1:1" x14ac:dyDescent="0.25">
      <c r="A700">
        <v>160.5821829441993</v>
      </c>
    </row>
    <row r="701" spans="1:1" x14ac:dyDescent="0.25">
      <c r="A701">
        <v>161.0049888411595</v>
      </c>
    </row>
    <row r="702" spans="1:1" x14ac:dyDescent="0.25">
      <c r="A702">
        <v>168.66867086791899</v>
      </c>
    </row>
    <row r="703" spans="1:1" x14ac:dyDescent="0.25">
      <c r="A703">
        <v>177.24017071559501</v>
      </c>
    </row>
    <row r="704" spans="1:1" x14ac:dyDescent="0.25">
      <c r="A704">
        <v>193.91949978016783</v>
      </c>
    </row>
    <row r="705" spans="1:1" x14ac:dyDescent="0.25">
      <c r="A705">
        <v>180.15133592671191</v>
      </c>
    </row>
    <row r="706" spans="1:1" x14ac:dyDescent="0.25">
      <c r="A706">
        <v>150.97372384916525</v>
      </c>
    </row>
    <row r="707" spans="1:1" x14ac:dyDescent="0.25">
      <c r="A707">
        <v>186.72402562588104</v>
      </c>
    </row>
    <row r="708" spans="1:1" x14ac:dyDescent="0.25">
      <c r="A708">
        <v>172.42698491900228</v>
      </c>
    </row>
    <row r="709" spans="1:1" x14ac:dyDescent="0.25">
      <c r="A709">
        <v>157.61399923649151</v>
      </c>
    </row>
    <row r="710" spans="1:1" x14ac:dyDescent="0.25">
      <c r="A710">
        <v>154.74114194221329</v>
      </c>
    </row>
    <row r="711" spans="1:1" x14ac:dyDescent="0.25">
      <c r="A711">
        <v>172.93728420627303</v>
      </c>
    </row>
    <row r="712" spans="1:1" x14ac:dyDescent="0.25">
      <c r="A712">
        <v>168.71005287684966</v>
      </c>
    </row>
    <row r="713" spans="1:1" x14ac:dyDescent="0.25">
      <c r="A713">
        <v>177.14938154385891</v>
      </c>
    </row>
    <row r="714" spans="1:1" x14ac:dyDescent="0.25">
      <c r="A714">
        <v>193.8709054782521</v>
      </c>
    </row>
    <row r="715" spans="1:1" x14ac:dyDescent="0.25">
      <c r="A715">
        <v>181.90878550813068</v>
      </c>
    </row>
    <row r="716" spans="1:1" x14ac:dyDescent="0.25">
      <c r="A716">
        <v>181.26201426712214</v>
      </c>
    </row>
    <row r="717" spans="1:1" x14ac:dyDescent="0.25">
      <c r="A717">
        <v>179.98288159178628</v>
      </c>
    </row>
    <row r="718" spans="1:1" x14ac:dyDescent="0.25">
      <c r="A718">
        <v>210.35820724209771</v>
      </c>
    </row>
    <row r="719" spans="1:1" x14ac:dyDescent="0.25">
      <c r="A719">
        <v>186.19022726925323</v>
      </c>
    </row>
    <row r="720" spans="1:1" x14ac:dyDescent="0.25">
      <c r="A720">
        <v>178.67058419215027</v>
      </c>
    </row>
    <row r="721" spans="1:1" x14ac:dyDescent="0.25">
      <c r="A721">
        <v>179.82697487313999</v>
      </c>
    </row>
    <row r="722" spans="1:1" x14ac:dyDescent="0.25">
      <c r="A722">
        <v>166.32659695533221</v>
      </c>
    </row>
    <row r="723" spans="1:1" x14ac:dyDescent="0.25">
      <c r="A723">
        <v>178.91965954804618</v>
      </c>
    </row>
    <row r="724" spans="1:1" x14ac:dyDescent="0.25">
      <c r="A724">
        <v>175.38143866731843</v>
      </c>
    </row>
    <row r="725" spans="1:1" x14ac:dyDescent="0.25">
      <c r="A725">
        <v>181.17948671788326</v>
      </c>
    </row>
    <row r="726" spans="1:1" x14ac:dyDescent="0.25">
      <c r="A726">
        <v>179.67918198410189</v>
      </c>
    </row>
    <row r="727" spans="1:1" x14ac:dyDescent="0.25">
      <c r="A727">
        <v>185.29197164825746</v>
      </c>
    </row>
    <row r="728" spans="1:1" x14ac:dyDescent="0.25">
      <c r="A728">
        <v>175.02336605575692</v>
      </c>
    </row>
    <row r="729" spans="1:1" x14ac:dyDescent="0.25">
      <c r="A729">
        <v>185.24036237140535</v>
      </c>
    </row>
    <row r="730" spans="1:1" x14ac:dyDescent="0.25">
      <c r="A730">
        <v>175.17950924302568</v>
      </c>
    </row>
    <row r="731" spans="1:1" x14ac:dyDescent="0.25">
      <c r="A731">
        <v>176.58363036462106</v>
      </c>
    </row>
    <row r="732" spans="1:1" x14ac:dyDescent="0.25">
      <c r="A732">
        <v>176.04582682070031</v>
      </c>
    </row>
    <row r="733" spans="1:1" x14ac:dyDescent="0.25">
      <c r="A733">
        <v>176.76213461600128</v>
      </c>
    </row>
    <row r="734" spans="1:1" x14ac:dyDescent="0.25">
      <c r="A734">
        <v>160.97832700397703</v>
      </c>
    </row>
    <row r="735" spans="1:1" x14ac:dyDescent="0.25">
      <c r="A735">
        <v>164.7501493251184</v>
      </c>
    </row>
    <row r="736" spans="1:1" x14ac:dyDescent="0.25">
      <c r="A736">
        <v>178.84895542993036</v>
      </c>
    </row>
    <row r="737" spans="1:1" x14ac:dyDescent="0.25">
      <c r="A737">
        <v>180.03536284668371</v>
      </c>
    </row>
    <row r="738" spans="1:1" x14ac:dyDescent="0.25">
      <c r="A738">
        <v>205.10529326274991</v>
      </c>
    </row>
    <row r="739" spans="1:1" x14ac:dyDescent="0.25">
      <c r="A739">
        <v>181.06503590461216</v>
      </c>
    </row>
    <row r="740" spans="1:1" x14ac:dyDescent="0.25">
      <c r="A740">
        <v>191.05595343789901</v>
      </c>
    </row>
    <row r="741" spans="1:1" x14ac:dyDescent="0.25">
      <c r="A741">
        <v>182.00748159943032</v>
      </c>
    </row>
    <row r="742" spans="1:1" x14ac:dyDescent="0.25">
      <c r="A742">
        <v>176.07776486402145</v>
      </c>
    </row>
    <row r="743" spans="1:1" x14ac:dyDescent="0.25">
      <c r="A743">
        <v>191.21060391698848</v>
      </c>
    </row>
    <row r="744" spans="1:1" x14ac:dyDescent="0.25">
      <c r="A744">
        <v>187.29078179676435</v>
      </c>
    </row>
    <row r="745" spans="1:1" x14ac:dyDescent="0.25">
      <c r="A745">
        <v>187.21324964717496</v>
      </c>
    </row>
    <row r="746" spans="1:1" x14ac:dyDescent="0.25">
      <c r="A746">
        <v>171.09906581099494</v>
      </c>
    </row>
    <row r="747" spans="1:1" x14ac:dyDescent="0.25">
      <c r="A747">
        <v>181.92940261615149</v>
      </c>
    </row>
    <row r="748" spans="1:1" x14ac:dyDescent="0.25">
      <c r="A748">
        <v>169.94747839889897</v>
      </c>
    </row>
    <row r="749" spans="1:1" x14ac:dyDescent="0.25">
      <c r="A749">
        <v>170.49757831118768</v>
      </c>
    </row>
    <row r="750" spans="1:1" x14ac:dyDescent="0.25">
      <c r="A750">
        <v>179.0186512251239</v>
      </c>
    </row>
    <row r="751" spans="1:1" x14ac:dyDescent="0.25">
      <c r="A751">
        <v>196.10104105668142</v>
      </c>
    </row>
    <row r="752" spans="1:1" x14ac:dyDescent="0.25">
      <c r="A752">
        <v>161.55007857450983</v>
      </c>
    </row>
    <row r="753" spans="1:1" x14ac:dyDescent="0.25">
      <c r="A753">
        <v>156.78103851387277</v>
      </c>
    </row>
    <row r="754" spans="1:1" x14ac:dyDescent="0.25">
      <c r="A754">
        <v>193.70135747594759</v>
      </c>
    </row>
    <row r="755" spans="1:1" x14ac:dyDescent="0.25">
      <c r="A755">
        <v>165.80391262396006</v>
      </c>
    </row>
    <row r="756" spans="1:1" x14ac:dyDescent="0.25">
      <c r="A756">
        <v>211.9155895896256</v>
      </c>
    </row>
    <row r="757" spans="1:1" x14ac:dyDescent="0.25">
      <c r="A757">
        <v>171.00013325107284</v>
      </c>
    </row>
    <row r="758" spans="1:1" x14ac:dyDescent="0.25">
      <c r="A758">
        <v>174.30005287751555</v>
      </c>
    </row>
    <row r="759" spans="1:1" x14ac:dyDescent="0.25">
      <c r="A759">
        <v>168.84387933787366</v>
      </c>
    </row>
    <row r="760" spans="1:1" x14ac:dyDescent="0.25">
      <c r="A760">
        <v>167.4739722700906</v>
      </c>
    </row>
    <row r="761" spans="1:1" x14ac:dyDescent="0.25">
      <c r="A761">
        <v>184.3654580268776</v>
      </c>
    </row>
    <row r="762" spans="1:1" x14ac:dyDescent="0.25">
      <c r="A762">
        <v>165.88803633640055</v>
      </c>
    </row>
    <row r="763" spans="1:1" x14ac:dyDescent="0.25">
      <c r="A763">
        <v>171.40901705788565</v>
      </c>
    </row>
    <row r="764" spans="1:1" x14ac:dyDescent="0.25">
      <c r="A764">
        <v>178.82402276954963</v>
      </c>
    </row>
    <row r="765" spans="1:1" x14ac:dyDescent="0.25">
      <c r="A765">
        <v>162.64220890734578</v>
      </c>
    </row>
    <row r="766" spans="1:1" x14ac:dyDescent="0.25">
      <c r="A766">
        <v>177.513203298804</v>
      </c>
    </row>
    <row r="767" spans="1:1" x14ac:dyDescent="0.25">
      <c r="A767">
        <v>170.79106543023954</v>
      </c>
    </row>
    <row r="768" spans="1:1" x14ac:dyDescent="0.25">
      <c r="A768">
        <v>184.12978748601745</v>
      </c>
    </row>
    <row r="769" spans="1:1" x14ac:dyDescent="0.25">
      <c r="A769">
        <v>169.24812244797067</v>
      </c>
    </row>
    <row r="770" spans="1:1" x14ac:dyDescent="0.25">
      <c r="A770">
        <v>185.0046918305452</v>
      </c>
    </row>
    <row r="771" spans="1:1" x14ac:dyDescent="0.25">
      <c r="A771">
        <v>172.22688812653359</v>
      </c>
    </row>
    <row r="772" spans="1:1" x14ac:dyDescent="0.25">
      <c r="A772">
        <v>179.51510231869179</v>
      </c>
    </row>
    <row r="773" spans="1:1" x14ac:dyDescent="0.25">
      <c r="A773">
        <v>186.86058625535225</v>
      </c>
    </row>
    <row r="774" spans="1:1" x14ac:dyDescent="0.25">
      <c r="A774">
        <v>176.33145135805535</v>
      </c>
    </row>
    <row r="775" spans="1:1" x14ac:dyDescent="0.25">
      <c r="A775">
        <v>179.9422385473008</v>
      </c>
    </row>
    <row r="776" spans="1:1" x14ac:dyDescent="0.25">
      <c r="A776">
        <v>183.67216158439987</v>
      </c>
    </row>
    <row r="777" spans="1:1" x14ac:dyDescent="0.25">
      <c r="A777">
        <v>199.72397682140581</v>
      </c>
    </row>
    <row r="778" spans="1:1" x14ac:dyDescent="0.25">
      <c r="A778">
        <v>189.84496806369862</v>
      </c>
    </row>
    <row r="779" spans="1:1" x14ac:dyDescent="0.25">
      <c r="A779">
        <v>175.90721187007148</v>
      </c>
    </row>
    <row r="780" spans="1:1" x14ac:dyDescent="0.25">
      <c r="A780">
        <v>183.55942516864161</v>
      </c>
    </row>
    <row r="781" spans="1:1" x14ac:dyDescent="0.25">
      <c r="A781">
        <v>166.94676547631389</v>
      </c>
    </row>
    <row r="782" spans="1:1" x14ac:dyDescent="0.25">
      <c r="A782">
        <v>175.9111874987866</v>
      </c>
    </row>
    <row r="783" spans="1:1" x14ac:dyDescent="0.25">
      <c r="A783">
        <v>182.0904229687585</v>
      </c>
    </row>
    <row r="784" spans="1:1" x14ac:dyDescent="0.25">
      <c r="A784">
        <v>173.35422272553842</v>
      </c>
    </row>
    <row r="785" spans="1:1" x14ac:dyDescent="0.25">
      <c r="A785">
        <v>171.79493384974194</v>
      </c>
    </row>
    <row r="786" spans="1:1" x14ac:dyDescent="0.25">
      <c r="A786">
        <v>173.04798108016257</v>
      </c>
    </row>
    <row r="787" spans="1:1" x14ac:dyDescent="0.25">
      <c r="A787">
        <v>187.20396825374337</v>
      </c>
    </row>
    <row r="788" spans="1:1" x14ac:dyDescent="0.25">
      <c r="A788">
        <v>158.75253653648542</v>
      </c>
    </row>
    <row r="789" spans="1:1" x14ac:dyDescent="0.25">
      <c r="A789">
        <v>180.25261839356972</v>
      </c>
    </row>
    <row r="790" spans="1:1" x14ac:dyDescent="0.25">
      <c r="A790">
        <v>165.42970102891559</v>
      </c>
    </row>
    <row r="791" spans="1:1" x14ac:dyDescent="0.25">
      <c r="A791">
        <v>160.51206999763963</v>
      </c>
    </row>
    <row r="792" spans="1:1" x14ac:dyDescent="0.25">
      <c r="A792">
        <v>160.85672301487648</v>
      </c>
    </row>
    <row r="793" spans="1:1" x14ac:dyDescent="0.25">
      <c r="A793">
        <v>183.50885044201277</v>
      </c>
    </row>
    <row r="794" spans="1:1" x14ac:dyDescent="0.25">
      <c r="A794">
        <v>167.96029955075937</v>
      </c>
    </row>
    <row r="795" spans="1:1" x14ac:dyDescent="0.25">
      <c r="A795">
        <v>169.70851207661326</v>
      </c>
    </row>
    <row r="796" spans="1:1" x14ac:dyDescent="0.25">
      <c r="A796">
        <v>164.29465164110297</v>
      </c>
    </row>
    <row r="797" spans="1:1" x14ac:dyDescent="0.25">
      <c r="A797">
        <v>185.04486193778575</v>
      </c>
    </row>
    <row r="798" spans="1:1" x14ac:dyDescent="0.25">
      <c r="A798">
        <v>175.2222805051133</v>
      </c>
    </row>
    <row r="799" spans="1:1" x14ac:dyDescent="0.25">
      <c r="A799">
        <v>179.55525764664344</v>
      </c>
    </row>
    <row r="800" spans="1:1" x14ac:dyDescent="0.25">
      <c r="A800">
        <v>186.866616205225</v>
      </c>
    </row>
    <row r="801" spans="1:1" x14ac:dyDescent="0.25">
      <c r="A801">
        <v>176.42945282277651</v>
      </c>
    </row>
    <row r="802" spans="1:1" x14ac:dyDescent="0.25">
      <c r="A802">
        <v>157.29754510248313</v>
      </c>
    </row>
    <row r="803" spans="1:1" x14ac:dyDescent="0.25">
      <c r="A803">
        <v>164.82596707719495</v>
      </c>
    </row>
    <row r="804" spans="1:1" x14ac:dyDescent="0.25">
      <c r="A804">
        <v>169.15035745187197</v>
      </c>
    </row>
    <row r="805" spans="1:1" x14ac:dyDescent="0.25">
      <c r="A805">
        <v>180.59764089302917</v>
      </c>
    </row>
    <row r="806" spans="1:1" x14ac:dyDescent="0.25">
      <c r="A806">
        <v>179.38013785242219</v>
      </c>
    </row>
    <row r="807" spans="1:1" x14ac:dyDescent="0.25">
      <c r="A807">
        <v>168.28402509490843</v>
      </c>
    </row>
    <row r="808" spans="1:1" x14ac:dyDescent="0.25">
      <c r="A808">
        <v>175.50283574637433</v>
      </c>
    </row>
    <row r="809" spans="1:1" x14ac:dyDescent="0.25">
      <c r="A809">
        <v>193.8197100214893</v>
      </c>
    </row>
    <row r="810" spans="1:1" x14ac:dyDescent="0.25">
      <c r="A810">
        <v>189.96006916568149</v>
      </c>
    </row>
    <row r="811" spans="1:1" x14ac:dyDescent="0.25">
      <c r="A811">
        <v>138.24993844609708</v>
      </c>
    </row>
    <row r="812" spans="1:1" x14ac:dyDescent="0.25">
      <c r="A812">
        <v>179.89951162307989</v>
      </c>
    </row>
    <row r="813" spans="1:1" x14ac:dyDescent="0.25">
      <c r="A813">
        <v>167.72655031745671</v>
      </c>
    </row>
    <row r="814" spans="1:1" x14ac:dyDescent="0.25">
      <c r="A814">
        <v>163.07896645303117</v>
      </c>
    </row>
    <row r="815" spans="1:1" x14ac:dyDescent="0.25">
      <c r="A815">
        <v>195.72742063319311</v>
      </c>
    </row>
    <row r="816" spans="1:1" x14ac:dyDescent="0.25">
      <c r="A816">
        <v>162.94509565414046</v>
      </c>
    </row>
    <row r="817" spans="1:1" x14ac:dyDescent="0.25">
      <c r="A817">
        <v>188.83805511068203</v>
      </c>
    </row>
    <row r="818" spans="1:1" x14ac:dyDescent="0.25">
      <c r="A818">
        <v>168.65297526310314</v>
      </c>
    </row>
    <row r="819" spans="1:1" x14ac:dyDescent="0.25">
      <c r="A819">
        <v>157.23452621459728</v>
      </c>
    </row>
    <row r="820" spans="1:1" x14ac:dyDescent="0.25">
      <c r="A820">
        <v>197.90151314809918</v>
      </c>
    </row>
    <row r="821" spans="1:1" x14ac:dyDescent="0.25">
      <c r="A821">
        <v>171.37595578860783</v>
      </c>
    </row>
    <row r="822" spans="1:1" x14ac:dyDescent="0.25">
      <c r="A822">
        <v>175.8025597253436</v>
      </c>
    </row>
    <row r="823" spans="1:1" x14ac:dyDescent="0.25">
      <c r="A823">
        <v>178.23070821650617</v>
      </c>
    </row>
    <row r="824" spans="1:1" x14ac:dyDescent="0.25">
      <c r="A824">
        <v>164.80433019823977</v>
      </c>
    </row>
    <row r="825" spans="1:1" x14ac:dyDescent="0.25">
      <c r="A825">
        <v>176.23749941849383</v>
      </c>
    </row>
    <row r="826" spans="1:1" x14ac:dyDescent="0.25">
      <c r="A826">
        <v>173.87832586864533</v>
      </c>
    </row>
    <row r="827" spans="1:1" x14ac:dyDescent="0.25">
      <c r="A827">
        <v>165.8994755060121</v>
      </c>
    </row>
    <row r="828" spans="1:1" x14ac:dyDescent="0.25">
      <c r="A828">
        <v>149.99107848852873</v>
      </c>
    </row>
    <row r="829" spans="1:1" x14ac:dyDescent="0.25">
      <c r="A829">
        <v>173.4053442858567</v>
      </c>
    </row>
    <row r="830" spans="1:1" x14ac:dyDescent="0.25">
      <c r="A830">
        <v>199.89600774424616</v>
      </c>
    </row>
    <row r="831" spans="1:1" x14ac:dyDescent="0.25">
      <c r="A831">
        <v>160.54718558807508</v>
      </c>
    </row>
    <row r="832" spans="1:1" x14ac:dyDescent="0.25">
      <c r="A832">
        <v>180.69818439544179</v>
      </c>
    </row>
    <row r="833" spans="1:1" x14ac:dyDescent="0.25">
      <c r="A833">
        <v>194.26450750033837</v>
      </c>
    </row>
    <row r="834" spans="1:1" x14ac:dyDescent="0.25">
      <c r="A834">
        <v>166.39481815291219</v>
      </c>
    </row>
    <row r="835" spans="1:1" x14ac:dyDescent="0.25">
      <c r="A835">
        <v>168.46521917686914</v>
      </c>
    </row>
    <row r="836" spans="1:1" x14ac:dyDescent="0.25">
      <c r="A836">
        <v>176.3584383395937</v>
      </c>
    </row>
    <row r="837" spans="1:1" x14ac:dyDescent="0.25">
      <c r="A837">
        <v>184.27415158002987</v>
      </c>
    </row>
    <row r="838" spans="1:1" x14ac:dyDescent="0.25">
      <c r="A838">
        <v>175.38242887967499</v>
      </c>
    </row>
    <row r="839" spans="1:1" x14ac:dyDescent="0.25">
      <c r="A839">
        <v>206.10531906713732</v>
      </c>
    </row>
    <row r="840" spans="1:1" x14ac:dyDescent="0.25">
      <c r="A840">
        <v>201.47597284521908</v>
      </c>
    </row>
    <row r="841" spans="1:1" x14ac:dyDescent="0.25">
      <c r="A841">
        <v>171.5977190186095</v>
      </c>
    </row>
    <row r="842" spans="1:1" x14ac:dyDescent="0.25">
      <c r="A842">
        <v>175.60734009821317</v>
      </c>
    </row>
    <row r="843" spans="1:1" x14ac:dyDescent="0.25">
      <c r="A843">
        <v>202.65618773992173</v>
      </c>
    </row>
    <row r="844" spans="1:1" x14ac:dyDescent="0.25">
      <c r="A844">
        <v>183.15590624370088</v>
      </c>
    </row>
    <row r="845" spans="1:1" x14ac:dyDescent="0.25">
      <c r="A845">
        <v>179.49080516773392</v>
      </c>
    </row>
    <row r="846" spans="1:1" x14ac:dyDescent="0.25">
      <c r="A846">
        <v>163.85434706608066</v>
      </c>
    </row>
    <row r="847" spans="1:1" x14ac:dyDescent="0.25">
      <c r="A847">
        <v>153.7943215778796</v>
      </c>
    </row>
    <row r="848" spans="1:1" x14ac:dyDescent="0.25">
      <c r="A848">
        <v>171.93314975957037</v>
      </c>
    </row>
    <row r="849" spans="1:1" x14ac:dyDescent="0.25">
      <c r="A849">
        <v>173.97213001531782</v>
      </c>
    </row>
    <row r="850" spans="1:1" x14ac:dyDescent="0.25">
      <c r="A850">
        <v>182.27577003090119</v>
      </c>
    </row>
    <row r="851" spans="1:1" x14ac:dyDescent="0.25">
      <c r="A851">
        <v>184.12724544832599</v>
      </c>
    </row>
    <row r="852" spans="1:1" x14ac:dyDescent="0.25">
      <c r="A852">
        <v>178.12107545141771</v>
      </c>
    </row>
    <row r="853" spans="1:1" x14ac:dyDescent="0.25">
      <c r="A853">
        <v>183.14864961284911</v>
      </c>
    </row>
    <row r="854" spans="1:1" x14ac:dyDescent="0.25">
      <c r="A854">
        <v>161.1496780795278</v>
      </c>
    </row>
    <row r="855" spans="1:1" x14ac:dyDescent="0.25">
      <c r="A855">
        <v>178.77525111616706</v>
      </c>
    </row>
    <row r="856" spans="1:1" x14ac:dyDescent="0.25">
      <c r="A856">
        <v>155.49057012394769</v>
      </c>
    </row>
    <row r="857" spans="1:1" x14ac:dyDescent="0.25">
      <c r="A857">
        <v>183.53598521644017</v>
      </c>
    </row>
    <row r="858" spans="1:1" x14ac:dyDescent="0.25">
      <c r="A858">
        <v>164.76506162762234</v>
      </c>
    </row>
    <row r="859" spans="1:1" x14ac:dyDescent="0.25">
      <c r="A859">
        <v>198.28695700271055</v>
      </c>
    </row>
    <row r="860" spans="1:1" x14ac:dyDescent="0.25">
      <c r="A860">
        <v>182.38535845812294</v>
      </c>
    </row>
    <row r="861" spans="1:1" x14ac:dyDescent="0.25">
      <c r="A861">
        <v>176.1396309673728</v>
      </c>
    </row>
    <row r="862" spans="1:1" x14ac:dyDescent="0.25">
      <c r="A862">
        <v>162.61403958269511</v>
      </c>
    </row>
    <row r="863" spans="1:1" x14ac:dyDescent="0.25">
      <c r="A863">
        <v>175.61929654293635</v>
      </c>
    </row>
    <row r="864" spans="1:1" x14ac:dyDescent="0.25">
      <c r="A864">
        <v>177.84844190900913</v>
      </c>
    </row>
    <row r="865" spans="1:1" x14ac:dyDescent="0.25">
      <c r="A865">
        <v>192.22443357721204</v>
      </c>
    </row>
    <row r="866" spans="1:1" x14ac:dyDescent="0.25">
      <c r="A866">
        <v>167.4080270830018</v>
      </c>
    </row>
    <row r="867" spans="1:1" x14ac:dyDescent="0.25">
      <c r="A867">
        <v>195.51051978924079</v>
      </c>
    </row>
    <row r="868" spans="1:1" x14ac:dyDescent="0.25">
      <c r="A868">
        <v>184.44296061788918</v>
      </c>
    </row>
    <row r="869" spans="1:1" x14ac:dyDescent="0.25">
      <c r="A869">
        <v>191.81670255493373</v>
      </c>
    </row>
    <row r="870" spans="1:1" x14ac:dyDescent="0.25">
      <c r="A870">
        <v>152.50935108342674</v>
      </c>
    </row>
    <row r="871" spans="1:1" x14ac:dyDescent="0.25">
      <c r="A871">
        <v>171.0345098770631</v>
      </c>
    </row>
    <row r="872" spans="1:1" x14ac:dyDescent="0.25">
      <c r="A872">
        <v>171.46479409420863</v>
      </c>
    </row>
    <row r="873" spans="1:1" x14ac:dyDescent="0.25">
      <c r="A873">
        <v>189.69705694034928</v>
      </c>
    </row>
    <row r="874" spans="1:1" x14ac:dyDescent="0.25">
      <c r="A874">
        <v>178.00143710774137</v>
      </c>
    </row>
    <row r="875" spans="1:1" x14ac:dyDescent="0.25">
      <c r="A875">
        <v>170.29003275711148</v>
      </c>
    </row>
    <row r="876" spans="1:1" x14ac:dyDescent="0.25">
      <c r="A876">
        <v>178.11902113026008</v>
      </c>
    </row>
    <row r="877" spans="1:1" x14ac:dyDescent="0.25">
      <c r="A877">
        <v>185.98278517019935</v>
      </c>
    </row>
    <row r="878" spans="1:1" x14ac:dyDescent="0.25">
      <c r="A878">
        <v>170.05242612940492</v>
      </c>
    </row>
    <row r="879" spans="1:1" x14ac:dyDescent="0.25">
      <c r="A879">
        <v>196.51243734260788</v>
      </c>
    </row>
    <row r="880" spans="1:1" x14ac:dyDescent="0.25">
      <c r="A880">
        <v>178.9686085528956</v>
      </c>
    </row>
    <row r="881" spans="1:1" x14ac:dyDescent="0.25">
      <c r="A881">
        <v>153.1926862851833</v>
      </c>
    </row>
    <row r="882" spans="1:1" x14ac:dyDescent="0.25">
      <c r="A882">
        <v>173.8603690326272</v>
      </c>
    </row>
    <row r="883" spans="1:1" x14ac:dyDescent="0.25">
      <c r="A883">
        <v>178.80637629859848</v>
      </c>
    </row>
    <row r="884" spans="1:1" x14ac:dyDescent="0.25">
      <c r="A884">
        <v>195.80935701087583</v>
      </c>
    </row>
    <row r="885" spans="1:1" x14ac:dyDescent="0.25">
      <c r="A885">
        <v>160.16073674181825</v>
      </c>
    </row>
    <row r="886" spans="1:1" x14ac:dyDescent="0.25">
      <c r="A886">
        <v>149.89542693074327</v>
      </c>
    </row>
    <row r="887" spans="1:1" x14ac:dyDescent="0.25">
      <c r="A887">
        <v>178.69337385563995</v>
      </c>
    </row>
    <row r="888" spans="1:1" x14ac:dyDescent="0.25">
      <c r="A888">
        <v>179.88561909151031</v>
      </c>
    </row>
    <row r="889" spans="1:1" x14ac:dyDescent="0.25">
      <c r="A889">
        <v>183.39581844047643</v>
      </c>
    </row>
    <row r="890" spans="1:1" x14ac:dyDescent="0.25">
      <c r="A890">
        <v>180.3390476750792</v>
      </c>
    </row>
    <row r="891" spans="1:1" x14ac:dyDescent="0.25">
      <c r="A891">
        <v>172.03429921282805</v>
      </c>
    </row>
    <row r="892" spans="1:1" x14ac:dyDescent="0.25">
      <c r="A892">
        <v>186.3088162834174</v>
      </c>
    </row>
    <row r="893" spans="1:1" x14ac:dyDescent="0.25">
      <c r="A893">
        <v>180.48329353478039</v>
      </c>
    </row>
    <row r="894" spans="1:1" x14ac:dyDescent="0.25">
      <c r="A894">
        <v>173.52851487958105</v>
      </c>
    </row>
    <row r="895" spans="1:1" x14ac:dyDescent="0.25">
      <c r="A895">
        <v>202.66564648482017</v>
      </c>
    </row>
    <row r="896" spans="1:1" x14ac:dyDescent="0.25">
      <c r="A896">
        <v>166.43315562832868</v>
      </c>
    </row>
    <row r="897" spans="1:1" x14ac:dyDescent="0.25">
      <c r="A897">
        <v>180.79247625864809</v>
      </c>
    </row>
    <row r="898" spans="1:1" x14ac:dyDescent="0.25">
      <c r="A898">
        <v>186.80188291982631</v>
      </c>
    </row>
    <row r="899" spans="1:1" x14ac:dyDescent="0.25">
      <c r="A899">
        <v>171.99446902923228</v>
      </c>
    </row>
    <row r="900" spans="1:1" x14ac:dyDescent="0.25">
      <c r="A900">
        <v>171.40077021467732</v>
      </c>
    </row>
    <row r="901" spans="1:1" x14ac:dyDescent="0.25">
      <c r="A901">
        <v>162.26832245665719</v>
      </c>
    </row>
    <row r="902" spans="1:1" x14ac:dyDescent="0.25">
      <c r="A902">
        <v>165.81796772770758</v>
      </c>
    </row>
    <row r="903" spans="1:1" x14ac:dyDescent="0.25">
      <c r="A903">
        <v>180.53442987438757</v>
      </c>
    </row>
    <row r="904" spans="1:1" x14ac:dyDescent="0.25">
      <c r="A904">
        <v>172.27468434684852</v>
      </c>
    </row>
    <row r="905" spans="1:1" x14ac:dyDescent="0.25">
      <c r="A905">
        <v>178.87597197004652</v>
      </c>
    </row>
    <row r="906" spans="1:1" x14ac:dyDescent="0.25">
      <c r="A906">
        <v>176.19656078823027</v>
      </c>
    </row>
    <row r="907" spans="1:1" x14ac:dyDescent="0.25">
      <c r="A907">
        <v>153.27349943690933</v>
      </c>
    </row>
    <row r="908" spans="1:1" x14ac:dyDescent="0.25">
      <c r="A908">
        <v>182.54955635784427</v>
      </c>
    </row>
    <row r="909" spans="1:1" x14ac:dyDescent="0.25">
      <c r="A909">
        <v>176.89369984582299</v>
      </c>
    </row>
    <row r="910" spans="1:1" x14ac:dyDescent="0.25">
      <c r="A910">
        <v>177.61968807535595</v>
      </c>
    </row>
    <row r="911" spans="1:1" x14ac:dyDescent="0.25">
      <c r="A911">
        <v>158.15802486104076</v>
      </c>
    </row>
    <row r="912" spans="1:1" x14ac:dyDescent="0.25">
      <c r="A912">
        <v>181.94085656505194</v>
      </c>
    </row>
    <row r="913" spans="1:1" x14ac:dyDescent="0.25">
      <c r="A913">
        <v>163.11224941164255</v>
      </c>
    </row>
    <row r="914" spans="1:1" x14ac:dyDescent="0.25">
      <c r="A914">
        <v>154.11875652789604</v>
      </c>
    </row>
    <row r="915" spans="1:1" x14ac:dyDescent="0.25">
      <c r="A915">
        <v>173.60755451663863</v>
      </c>
    </row>
    <row r="916" spans="1:1" x14ac:dyDescent="0.25">
      <c r="A916">
        <v>188.82230038871057</v>
      </c>
    </row>
    <row r="917" spans="1:1" x14ac:dyDescent="0.25">
      <c r="A917">
        <v>167.61464154187706</v>
      </c>
    </row>
    <row r="918" spans="1:1" x14ac:dyDescent="0.25">
      <c r="A918">
        <v>167.06090592451801</v>
      </c>
    </row>
    <row r="919" spans="1:1" x14ac:dyDescent="0.25">
      <c r="A919">
        <v>176.73303419614967</v>
      </c>
    </row>
    <row r="920" spans="1:1" x14ac:dyDescent="0.25">
      <c r="A920">
        <v>168.88945866485301</v>
      </c>
    </row>
    <row r="921" spans="1:1" x14ac:dyDescent="0.25">
      <c r="A921">
        <v>181.33469880995108</v>
      </c>
    </row>
    <row r="922" spans="1:1" x14ac:dyDescent="0.25">
      <c r="A922">
        <v>177.25227495320723</v>
      </c>
    </row>
    <row r="923" spans="1:1" x14ac:dyDescent="0.25">
      <c r="A923">
        <v>175.52274344852776</v>
      </c>
    </row>
    <row r="924" spans="1:1" x14ac:dyDescent="0.25">
      <c r="A924">
        <v>183.81679170561256</v>
      </c>
    </row>
    <row r="925" spans="1:1" x14ac:dyDescent="0.25">
      <c r="A925">
        <v>183.76556669027195</v>
      </c>
    </row>
    <row r="926" spans="1:1" x14ac:dyDescent="0.25">
      <c r="A926">
        <v>169.49713868671097</v>
      </c>
    </row>
    <row r="927" spans="1:1" x14ac:dyDescent="0.25">
      <c r="A927">
        <v>166.07020585142891</v>
      </c>
    </row>
    <row r="928" spans="1:1" x14ac:dyDescent="0.25">
      <c r="A928">
        <v>184.36287165131944</v>
      </c>
    </row>
    <row r="929" spans="1:1" x14ac:dyDescent="0.25">
      <c r="A929">
        <v>164.26668922649696</v>
      </c>
    </row>
    <row r="930" spans="1:1" x14ac:dyDescent="0.25">
      <c r="A930">
        <v>163.09865246585105</v>
      </c>
    </row>
    <row r="931" spans="1:1" x14ac:dyDescent="0.25">
      <c r="A931">
        <v>149.02605004026555</v>
      </c>
    </row>
    <row r="932" spans="1:1" x14ac:dyDescent="0.25">
      <c r="A932">
        <v>182.30835836293409</v>
      </c>
    </row>
    <row r="933" spans="1:1" x14ac:dyDescent="0.25">
      <c r="A933">
        <v>192.08899617369752</v>
      </c>
    </row>
    <row r="934" spans="1:1" x14ac:dyDescent="0.25">
      <c r="A934">
        <v>167.43513229885139</v>
      </c>
    </row>
    <row r="935" spans="1:1" x14ac:dyDescent="0.25">
      <c r="A935">
        <v>177.40589088207344</v>
      </c>
    </row>
    <row r="936" spans="1:1" x14ac:dyDescent="0.25">
      <c r="A936">
        <v>159.6054492991243</v>
      </c>
    </row>
    <row r="937" spans="1:1" x14ac:dyDescent="0.25">
      <c r="A937">
        <v>181.2932872424426</v>
      </c>
    </row>
    <row r="938" spans="1:1" x14ac:dyDescent="0.25">
      <c r="A938">
        <v>173.51750430934771</v>
      </c>
    </row>
    <row r="939" spans="1:1" x14ac:dyDescent="0.25">
      <c r="A939">
        <v>126.3593502342701</v>
      </c>
    </row>
    <row r="940" spans="1:1" x14ac:dyDescent="0.25">
      <c r="A940">
        <v>175.22724634618498</v>
      </c>
    </row>
    <row r="941" spans="1:1" x14ac:dyDescent="0.25">
      <c r="A941">
        <v>197.77583007526118</v>
      </c>
    </row>
    <row r="942" spans="1:1" x14ac:dyDescent="0.25">
      <c r="A942">
        <v>199.08137333986815</v>
      </c>
    </row>
    <row r="943" spans="1:1" x14ac:dyDescent="0.25">
      <c r="A943">
        <v>174.24327084954712</v>
      </c>
    </row>
    <row r="944" spans="1:1" x14ac:dyDescent="0.25">
      <c r="A944">
        <v>196.40372089343145</v>
      </c>
    </row>
    <row r="945" spans="1:1" x14ac:dyDescent="0.25">
      <c r="A945">
        <v>165.79114331834717</v>
      </c>
    </row>
    <row r="946" spans="1:1" x14ac:dyDescent="0.25">
      <c r="A946">
        <v>178.91133880839334</v>
      </c>
    </row>
    <row r="947" spans="1:1" x14ac:dyDescent="0.25">
      <c r="A947">
        <v>159.62546045630006</v>
      </c>
    </row>
    <row r="948" spans="1:1" x14ac:dyDescent="0.25">
      <c r="A948">
        <v>156.53345586615615</v>
      </c>
    </row>
    <row r="949" spans="1:1" x14ac:dyDescent="0.25">
      <c r="A949">
        <v>164.43638502169051</v>
      </c>
    </row>
    <row r="950" spans="1:1" x14ac:dyDescent="0.25">
      <c r="A950">
        <v>160.20072949759196</v>
      </c>
    </row>
    <row r="951" spans="1:1" x14ac:dyDescent="0.25">
      <c r="A951">
        <v>194.30931830429472</v>
      </c>
    </row>
    <row r="952" spans="1:1" x14ac:dyDescent="0.25">
      <c r="A952">
        <v>188.73335862808744</v>
      </c>
    </row>
    <row r="953" spans="1:1" x14ac:dyDescent="0.25">
      <c r="A953">
        <v>175.76370497481548</v>
      </c>
    </row>
    <row r="954" spans="1:1" x14ac:dyDescent="0.25">
      <c r="A954">
        <v>170.74597381979402</v>
      </c>
    </row>
    <row r="955" spans="1:1" x14ac:dyDescent="0.25">
      <c r="A955">
        <v>166.15814262040658</v>
      </c>
    </row>
    <row r="956" spans="1:1" x14ac:dyDescent="0.25">
      <c r="A956">
        <v>191.43592895561596</v>
      </c>
    </row>
    <row r="957" spans="1:1" x14ac:dyDescent="0.25">
      <c r="A957">
        <v>204.83595550176688</v>
      </c>
    </row>
    <row r="958" spans="1:1" x14ac:dyDescent="0.25">
      <c r="A958">
        <v>174.34486368147191</v>
      </c>
    </row>
    <row r="959" spans="1:1" x14ac:dyDescent="0.25">
      <c r="A959">
        <v>176.91178969544126</v>
      </c>
    </row>
    <row r="960" spans="1:1" x14ac:dyDescent="0.25">
      <c r="A960">
        <v>178.66644599125721</v>
      </c>
    </row>
    <row r="961" spans="1:1" x14ac:dyDescent="0.25">
      <c r="A961">
        <v>166.86466652645322</v>
      </c>
    </row>
    <row r="962" spans="1:1" x14ac:dyDescent="0.25">
      <c r="A962">
        <v>169.37288920489664</v>
      </c>
    </row>
    <row r="963" spans="1:1" x14ac:dyDescent="0.25">
      <c r="A963">
        <v>160.62992004735861</v>
      </c>
    </row>
    <row r="964" spans="1:1" x14ac:dyDescent="0.25">
      <c r="A964">
        <v>194.76144631044008</v>
      </c>
    </row>
    <row r="965" spans="1:1" x14ac:dyDescent="0.25">
      <c r="A965">
        <v>184.51431502471678</v>
      </c>
    </row>
    <row r="966" spans="1:1" x14ac:dyDescent="0.25">
      <c r="A966">
        <v>174.77573907017359</v>
      </c>
    </row>
    <row r="967" spans="1:1" x14ac:dyDescent="0.25">
      <c r="A967">
        <v>170.51129349129042</v>
      </c>
    </row>
    <row r="968" spans="1:1" x14ac:dyDescent="0.25">
      <c r="A968">
        <v>199.32895598758478</v>
      </c>
    </row>
    <row r="969" spans="1:1" x14ac:dyDescent="0.25">
      <c r="A969">
        <v>192.27716608002083</v>
      </c>
    </row>
    <row r="970" spans="1:1" x14ac:dyDescent="0.25">
      <c r="A970">
        <v>158.42827893793583</v>
      </c>
    </row>
    <row r="971" spans="1:1" x14ac:dyDescent="0.25">
      <c r="A971">
        <v>163.98874991937191</v>
      </c>
    </row>
    <row r="972" spans="1:1" x14ac:dyDescent="0.25">
      <c r="A972">
        <v>166.7482205091801</v>
      </c>
    </row>
    <row r="973" spans="1:1" x14ac:dyDescent="0.25">
      <c r="A973">
        <v>169.73443494935054</v>
      </c>
    </row>
    <row r="974" spans="1:1" x14ac:dyDescent="0.25">
      <c r="A974">
        <v>184.20885668165283</v>
      </c>
    </row>
    <row r="975" spans="1:1" x14ac:dyDescent="0.25">
      <c r="A975">
        <v>178.47746322404419</v>
      </c>
    </row>
    <row r="976" spans="1:1" x14ac:dyDescent="0.25">
      <c r="A976">
        <v>154.78122337372042</v>
      </c>
    </row>
    <row r="977" spans="1:1" x14ac:dyDescent="0.25">
      <c r="A977">
        <v>170.88318473797699</v>
      </c>
    </row>
    <row r="978" spans="1:1" x14ac:dyDescent="0.25">
      <c r="A978">
        <v>196.72248059650883</v>
      </c>
    </row>
    <row r="979" spans="1:1" x14ac:dyDescent="0.25">
      <c r="A979">
        <v>173.79545839576167</v>
      </c>
    </row>
    <row r="980" spans="1:1" x14ac:dyDescent="0.25">
      <c r="A980">
        <v>166.89610207395162</v>
      </c>
    </row>
    <row r="981" spans="1:1" x14ac:dyDescent="0.25">
      <c r="A981">
        <v>162.958840392821</v>
      </c>
    </row>
    <row r="982" spans="1:1" x14ac:dyDescent="0.25">
      <c r="A982">
        <v>141.91425621975213</v>
      </c>
    </row>
    <row r="983" spans="1:1" x14ac:dyDescent="0.25">
      <c r="A983">
        <v>184.65526510299242</v>
      </c>
    </row>
    <row r="984" spans="1:1" x14ac:dyDescent="0.25">
      <c r="A984">
        <v>172.66691189506673</v>
      </c>
    </row>
    <row r="985" spans="1:1" x14ac:dyDescent="0.25">
      <c r="A985">
        <v>199.86491212039255</v>
      </c>
    </row>
    <row r="986" spans="1:1" x14ac:dyDescent="0.25">
      <c r="A986">
        <v>161.66671672253869</v>
      </c>
    </row>
    <row r="987" spans="1:1" x14ac:dyDescent="0.25">
      <c r="A987">
        <v>178.41463646691409</v>
      </c>
    </row>
    <row r="988" spans="1:1" x14ac:dyDescent="0.25">
      <c r="A988">
        <v>175.09993755156756</v>
      </c>
    </row>
    <row r="989" spans="1:1" x14ac:dyDescent="0.25">
      <c r="A989">
        <v>188.85910081808106</v>
      </c>
    </row>
    <row r="990" spans="1:1" x14ac:dyDescent="0.25">
      <c r="A990">
        <v>182.15627948011388</v>
      </c>
    </row>
    <row r="991" spans="1:1" x14ac:dyDescent="0.25">
      <c r="A991">
        <v>181.9271118263714</v>
      </c>
    </row>
    <row r="992" spans="1:1" x14ac:dyDescent="0.25">
      <c r="A992">
        <v>181.73415343044326</v>
      </c>
    </row>
    <row r="993" spans="1:1" x14ac:dyDescent="0.25">
      <c r="A993">
        <v>171.63784478798334</v>
      </c>
    </row>
    <row r="994" spans="1:1" x14ac:dyDescent="0.25">
      <c r="A994">
        <v>191.59190957070678</v>
      </c>
    </row>
    <row r="995" spans="1:1" x14ac:dyDescent="0.25">
      <c r="A995">
        <v>159.95087083938415</v>
      </c>
    </row>
    <row r="996" spans="1:1" x14ac:dyDescent="0.25">
      <c r="A996">
        <v>162.53236923221266</v>
      </c>
    </row>
    <row r="997" spans="1:1" x14ac:dyDescent="0.25">
      <c r="A997">
        <v>180.77052901462594</v>
      </c>
    </row>
    <row r="998" spans="1:1" x14ac:dyDescent="0.25">
      <c r="A998">
        <v>170.51235760009149</v>
      </c>
    </row>
    <row r="999" spans="1:1" x14ac:dyDescent="0.25">
      <c r="A999">
        <v>187.3906602311763</v>
      </c>
    </row>
    <row r="1000" spans="1:1" x14ac:dyDescent="0.25">
      <c r="A1000">
        <v>188.45500550087309</v>
      </c>
    </row>
    <row r="1001" spans="1:1" x14ac:dyDescent="0.25">
      <c r="A1001">
        <v>191.40279378989362</v>
      </c>
    </row>
    <row r="1002" spans="1:1" x14ac:dyDescent="0.25">
      <c r="A1002">
        <v>190.86367488926044</v>
      </c>
    </row>
    <row r="1003" spans="1:1" x14ac:dyDescent="0.25">
      <c r="A1003">
        <v>180.20301910000853</v>
      </c>
    </row>
    <row r="1004" spans="1:1" x14ac:dyDescent="0.25">
      <c r="A1004">
        <v>163.96025545036537</v>
      </c>
    </row>
    <row r="1005" spans="1:1" x14ac:dyDescent="0.25">
      <c r="A1005">
        <v>169.00028855234268</v>
      </c>
    </row>
    <row r="1006" spans="1:1" x14ac:dyDescent="0.25">
      <c r="A1006">
        <v>170.28472699239501</v>
      </c>
    </row>
    <row r="1007" spans="1:1" x14ac:dyDescent="0.25">
      <c r="A1007">
        <v>176.03385559668823</v>
      </c>
    </row>
    <row r="1008" spans="1:1" x14ac:dyDescent="0.25">
      <c r="A1008">
        <v>160.85852608812274</v>
      </c>
    </row>
    <row r="1009" spans="1:1" x14ac:dyDescent="0.25">
      <c r="A1009">
        <v>175.72485022428737</v>
      </c>
    </row>
    <row r="1010" spans="1:1" x14ac:dyDescent="0.25">
      <c r="A1010">
        <v>175.28095428206143</v>
      </c>
    </row>
    <row r="1011" spans="1:1" x14ac:dyDescent="0.25">
      <c r="A1011">
        <v>171.2641504680505</v>
      </c>
    </row>
    <row r="1012" spans="1:1" x14ac:dyDescent="0.25">
      <c r="A1012">
        <v>203.31156052707229</v>
      </c>
    </row>
    <row r="1013" spans="1:1" x14ac:dyDescent="0.25">
      <c r="A1013">
        <v>183.91217723619775</v>
      </c>
    </row>
    <row r="1014" spans="1:1" x14ac:dyDescent="0.25">
      <c r="A1014">
        <v>174.00106786299148</v>
      </c>
    </row>
    <row r="1015" spans="1:1" x14ac:dyDescent="0.25">
      <c r="A1015">
        <v>179.26871679337637</v>
      </c>
    </row>
    <row r="1016" spans="1:1" x14ac:dyDescent="0.25">
      <c r="A1016">
        <v>179.10949951401562</v>
      </c>
    </row>
    <row r="1017" spans="1:1" x14ac:dyDescent="0.25">
      <c r="A1017">
        <v>176.17857439363434</v>
      </c>
    </row>
    <row r="1018" spans="1:1" x14ac:dyDescent="0.25">
      <c r="A1018">
        <v>180.06645847053733</v>
      </c>
    </row>
    <row r="1019" spans="1:1" x14ac:dyDescent="0.25">
      <c r="A1019">
        <v>178.65713503924781</v>
      </c>
    </row>
    <row r="1020" spans="1:1" x14ac:dyDescent="0.25">
      <c r="A1020">
        <v>183.12444113762467</v>
      </c>
    </row>
    <row r="1021" spans="1:1" x14ac:dyDescent="0.25">
      <c r="A1021">
        <v>159.05432961590122</v>
      </c>
    </row>
    <row r="1022" spans="1:1" x14ac:dyDescent="0.25">
      <c r="A1022">
        <v>137.79591869097203</v>
      </c>
    </row>
    <row r="1023" spans="1:1" x14ac:dyDescent="0.25">
      <c r="A1023">
        <v>207.13868694729172</v>
      </c>
    </row>
    <row r="1024" spans="1:1" x14ac:dyDescent="0.25">
      <c r="A1024">
        <v>169.40128021888086</v>
      </c>
    </row>
    <row r="1025" spans="1:1" x14ac:dyDescent="0.25">
      <c r="A1025">
        <v>193.69018433353631</v>
      </c>
    </row>
    <row r="1026" spans="1:1" x14ac:dyDescent="0.25">
      <c r="A1026">
        <v>162.01695631098119</v>
      </c>
    </row>
    <row r="1027" spans="1:1" x14ac:dyDescent="0.25">
      <c r="A1027">
        <v>171.75287199352169</v>
      </c>
    </row>
    <row r="1028" spans="1:1" x14ac:dyDescent="0.25">
      <c r="A1028">
        <v>172.6396293277503</v>
      </c>
    </row>
    <row r="1029" spans="1:1" x14ac:dyDescent="0.25">
      <c r="A1029">
        <v>186.84098891826579</v>
      </c>
    </row>
    <row r="1030" spans="1:1" x14ac:dyDescent="0.25">
      <c r="A1030">
        <v>176.26348140838672</v>
      </c>
    </row>
    <row r="1031" spans="1:1" x14ac:dyDescent="0.25">
      <c r="A1031">
        <v>167.77765709848609</v>
      </c>
    </row>
    <row r="1032" spans="1:1" x14ac:dyDescent="0.25">
      <c r="A1032">
        <v>152.88616383331828</v>
      </c>
    </row>
    <row r="1033" spans="1:1" x14ac:dyDescent="0.25">
      <c r="A1033">
        <v>152.92831436527194</v>
      </c>
    </row>
    <row r="1034" spans="1:1" x14ac:dyDescent="0.25">
      <c r="A1034">
        <v>190.67686467751628</v>
      </c>
    </row>
    <row r="1035" spans="1:1" x14ac:dyDescent="0.25">
      <c r="A1035">
        <v>172.2187447383476</v>
      </c>
    </row>
    <row r="1036" spans="1:1" x14ac:dyDescent="0.25">
      <c r="A1036">
        <v>172.69824398754281</v>
      </c>
    </row>
    <row r="1037" spans="1:1" x14ac:dyDescent="0.25">
      <c r="A1037">
        <v>185.76969738278422</v>
      </c>
    </row>
    <row r="1038" spans="1:1" x14ac:dyDescent="0.25">
      <c r="A1038">
        <v>168.85279124908266</v>
      </c>
    </row>
    <row r="1039" spans="1:1" x14ac:dyDescent="0.25">
      <c r="A1039">
        <v>187.6563918456668</v>
      </c>
    </row>
    <row r="1040" spans="1:1" x14ac:dyDescent="0.25">
      <c r="A1040">
        <v>181.71937414153945</v>
      </c>
    </row>
    <row r="1041" spans="1:1" x14ac:dyDescent="0.25">
      <c r="A1041">
        <v>171.46788296558952</v>
      </c>
    </row>
    <row r="1042" spans="1:1" x14ac:dyDescent="0.25">
      <c r="A1042">
        <v>171.50088511771173</v>
      </c>
    </row>
    <row r="1043" spans="1:1" x14ac:dyDescent="0.25">
      <c r="A1043">
        <v>186.74944600279559</v>
      </c>
    </row>
    <row r="1044" spans="1:1" x14ac:dyDescent="0.25">
      <c r="A1044">
        <v>181.92824983161699</v>
      </c>
    </row>
    <row r="1045" spans="1:1" x14ac:dyDescent="0.25">
      <c r="A1045">
        <v>185.05157173494808</v>
      </c>
    </row>
    <row r="1046" spans="1:1" x14ac:dyDescent="0.25">
      <c r="A1046">
        <v>165.82562339935976</v>
      </c>
    </row>
    <row r="1047" spans="1:1" x14ac:dyDescent="0.25">
      <c r="A1047">
        <v>177.98919985652901</v>
      </c>
    </row>
    <row r="1048" spans="1:1" x14ac:dyDescent="0.25">
      <c r="A1048">
        <v>172.66994164929201</v>
      </c>
    </row>
    <row r="1049" spans="1:1" x14ac:dyDescent="0.25">
      <c r="A1049">
        <v>174.99949750417727</v>
      </c>
    </row>
    <row r="1050" spans="1:1" x14ac:dyDescent="0.25">
      <c r="A1050">
        <v>166.86466652645322</v>
      </c>
    </row>
    <row r="1051" spans="1:1" x14ac:dyDescent="0.25">
      <c r="A1051">
        <v>169.26347812914173</v>
      </c>
    </row>
    <row r="1052" spans="1:1" x14ac:dyDescent="0.25">
      <c r="A1052">
        <v>180.36828110853094</v>
      </c>
    </row>
    <row r="1053" spans="1:1" x14ac:dyDescent="0.25">
      <c r="A1053">
        <v>185.35469495036523</v>
      </c>
    </row>
    <row r="1054" spans="1:1" x14ac:dyDescent="0.25">
      <c r="A1054">
        <v>174.81352971190063</v>
      </c>
    </row>
    <row r="1055" spans="1:1" x14ac:dyDescent="0.25">
      <c r="A1055">
        <v>167.20541781141947</v>
      </c>
    </row>
    <row r="1056" spans="1:1" x14ac:dyDescent="0.25">
      <c r="A1056">
        <v>165.51685449558136</v>
      </c>
    </row>
    <row r="1057" spans="1:1" x14ac:dyDescent="0.25">
      <c r="A1057">
        <v>196.47342001990182</v>
      </c>
    </row>
    <row r="1058" spans="1:1" x14ac:dyDescent="0.25">
      <c r="A1058">
        <v>153.37730916216969</v>
      </c>
    </row>
    <row r="1059" spans="1:1" x14ac:dyDescent="0.25">
      <c r="A1059">
        <v>172.06388734921347</v>
      </c>
    </row>
    <row r="1060" spans="1:1" x14ac:dyDescent="0.25">
      <c r="A1060">
        <v>179.50242168881232</v>
      </c>
    </row>
    <row r="1061" spans="1:1" x14ac:dyDescent="0.25">
      <c r="A1061">
        <v>181.57769987810752</v>
      </c>
    </row>
    <row r="1062" spans="1:1" x14ac:dyDescent="0.25">
      <c r="A1062">
        <v>186.57543465524213</v>
      </c>
    </row>
    <row r="1063" spans="1:1" x14ac:dyDescent="0.25">
      <c r="A1063">
        <v>178.17125113724614</v>
      </c>
    </row>
    <row r="1064" spans="1:1" x14ac:dyDescent="0.25">
      <c r="A1064">
        <v>166.04502194313682</v>
      </c>
    </row>
    <row r="1065" spans="1:1" x14ac:dyDescent="0.25">
      <c r="A1065">
        <v>175.91717311079265</v>
      </c>
    </row>
    <row r="1066" spans="1:1" x14ac:dyDescent="0.25">
      <c r="A1066">
        <v>186.78988213723642</v>
      </c>
    </row>
    <row r="1067" spans="1:1" x14ac:dyDescent="0.25">
      <c r="A1067">
        <v>176.7420643416699</v>
      </c>
    </row>
    <row r="1068" spans="1:1" x14ac:dyDescent="0.25">
      <c r="A1068">
        <v>202.25832928263117</v>
      </c>
    </row>
    <row r="1069" spans="1:1" x14ac:dyDescent="0.25">
      <c r="A1069">
        <v>195.64276486635208</v>
      </c>
    </row>
    <row r="1070" spans="1:1" x14ac:dyDescent="0.25">
      <c r="A1070">
        <v>170.09623194171581</v>
      </c>
    </row>
    <row r="1071" spans="1:1" x14ac:dyDescent="0.25">
      <c r="A1071">
        <v>179.15971953771077</v>
      </c>
    </row>
    <row r="1072" spans="1:1" x14ac:dyDescent="0.25">
      <c r="A1072">
        <v>180.19224499839765</v>
      </c>
    </row>
    <row r="1073" spans="1:1" x14ac:dyDescent="0.25">
      <c r="A1073">
        <v>174.45238300824712</v>
      </c>
    </row>
    <row r="1074" spans="1:1" x14ac:dyDescent="0.25">
      <c r="A1074">
        <v>170.77009361928503</v>
      </c>
    </row>
    <row r="1075" spans="1:1" x14ac:dyDescent="0.25">
      <c r="A1075">
        <v>182.24903429727419</v>
      </c>
    </row>
    <row r="1076" spans="1:1" x14ac:dyDescent="0.25">
      <c r="A1076">
        <v>185.70256985258311</v>
      </c>
    </row>
    <row r="1077" spans="1:1" x14ac:dyDescent="0.25">
      <c r="A1077">
        <v>171.08969574182993</v>
      </c>
    </row>
    <row r="1078" spans="1:1" x14ac:dyDescent="0.25">
      <c r="A1078">
        <v>163.828483310499</v>
      </c>
    </row>
    <row r="1079" spans="1:1" x14ac:dyDescent="0.25">
      <c r="A1079">
        <v>167.28145725282957</v>
      </c>
    </row>
    <row r="1080" spans="1:1" x14ac:dyDescent="0.25">
      <c r="A1080">
        <v>165.73483422762365</v>
      </c>
    </row>
    <row r="1081" spans="1:1" x14ac:dyDescent="0.25">
      <c r="A1081">
        <v>194.12256720970618</v>
      </c>
    </row>
    <row r="1082" spans="1:1" x14ac:dyDescent="0.25">
      <c r="A1082">
        <v>153.33356246701442</v>
      </c>
    </row>
    <row r="1083" spans="1:1" x14ac:dyDescent="0.25">
      <c r="A1083">
        <v>188.52659637632314</v>
      </c>
    </row>
    <row r="1084" spans="1:1" x14ac:dyDescent="0.25">
      <c r="A1084">
        <v>166.57474121602718</v>
      </c>
    </row>
    <row r="1085" spans="1:1" x14ac:dyDescent="0.25">
      <c r="A1085">
        <v>164.41285639375565</v>
      </c>
    </row>
    <row r="1086" spans="1:1" x14ac:dyDescent="0.25">
      <c r="A1086">
        <v>174.24028543318855</v>
      </c>
    </row>
    <row r="1087" spans="1:1" x14ac:dyDescent="0.25">
      <c r="A1087">
        <v>193.49113687057979</v>
      </c>
    </row>
    <row r="1088" spans="1:1" x14ac:dyDescent="0.25">
      <c r="A1088">
        <v>175.57450051826891</v>
      </c>
    </row>
    <row r="1089" spans="1:1" x14ac:dyDescent="0.25">
      <c r="A1089">
        <v>170.40665612585144</v>
      </c>
    </row>
    <row r="1090" spans="1:1" x14ac:dyDescent="0.25">
      <c r="A1090">
        <v>161.99564457638189</v>
      </c>
    </row>
    <row r="1091" spans="1:1" x14ac:dyDescent="0.25">
      <c r="A1091">
        <v>179.15029035139014</v>
      </c>
    </row>
    <row r="1092" spans="1:1" x14ac:dyDescent="0.25">
      <c r="A1092">
        <v>178.95715460399515</v>
      </c>
    </row>
    <row r="1093" spans="1:1" x14ac:dyDescent="0.25">
      <c r="A1093">
        <v>154.8575436216197</v>
      </c>
    </row>
    <row r="1094" spans="1:1" x14ac:dyDescent="0.25">
      <c r="A1094">
        <v>161.20569158447324</v>
      </c>
    </row>
    <row r="1095" spans="1:1" x14ac:dyDescent="0.25">
      <c r="A1095">
        <v>160.66101567121223</v>
      </c>
    </row>
    <row r="1096" spans="1:1" x14ac:dyDescent="0.25">
      <c r="A1096">
        <v>176.65179244504543</v>
      </c>
    </row>
    <row r="1097" spans="1:1" x14ac:dyDescent="0.25">
      <c r="A1097">
        <v>168.28402509490843</v>
      </c>
    </row>
    <row r="1098" spans="1:1" x14ac:dyDescent="0.25">
      <c r="A1098">
        <v>155.32025359862018</v>
      </c>
    </row>
    <row r="1099" spans="1:1" x14ac:dyDescent="0.25">
      <c r="A1099">
        <v>162.90989138797158</v>
      </c>
    </row>
    <row r="1100" spans="1:1" x14ac:dyDescent="0.25">
      <c r="A1100">
        <v>185.2417220659845</v>
      </c>
    </row>
    <row r="1101" spans="1:1" x14ac:dyDescent="0.25">
      <c r="A1101">
        <v>165.18545850049122</v>
      </c>
    </row>
    <row r="1102" spans="1:1" x14ac:dyDescent="0.25">
      <c r="A1102">
        <v>169.36743564729113</v>
      </c>
    </row>
    <row r="1103" spans="1:1" x14ac:dyDescent="0.25">
      <c r="A1103">
        <v>176.48650087794522</v>
      </c>
    </row>
    <row r="1104" spans="1:1" x14ac:dyDescent="0.25">
      <c r="A1104">
        <v>169.50692257596529</v>
      </c>
    </row>
    <row r="1105" spans="1:1" x14ac:dyDescent="0.25">
      <c r="A1105">
        <v>155.78012595215114</v>
      </c>
    </row>
    <row r="1106" spans="1:1" x14ac:dyDescent="0.25">
      <c r="A1106">
        <v>189.30250904377317</v>
      </c>
    </row>
    <row r="1107" spans="1:1" x14ac:dyDescent="0.25">
      <c r="A1107">
        <v>154.7745431351359</v>
      </c>
    </row>
    <row r="1108" spans="1:1" x14ac:dyDescent="0.25">
      <c r="A1108">
        <v>176.38344489641895</v>
      </c>
    </row>
    <row r="1109" spans="1:1" x14ac:dyDescent="0.25">
      <c r="A1109">
        <v>198.30676124984166</v>
      </c>
    </row>
    <row r="1110" spans="1:1" x14ac:dyDescent="0.25">
      <c r="A1110">
        <v>170.59881644017878</v>
      </c>
    </row>
    <row r="1111" spans="1:1" x14ac:dyDescent="0.25">
      <c r="A1111">
        <v>187.6435929814761</v>
      </c>
    </row>
    <row r="1112" spans="1:1" x14ac:dyDescent="0.25">
      <c r="A1112">
        <v>188.61748900308157</v>
      </c>
    </row>
    <row r="1113" spans="1:1" x14ac:dyDescent="0.25">
      <c r="A1113">
        <v>180.75845433559152</v>
      </c>
    </row>
    <row r="1114" spans="1:1" x14ac:dyDescent="0.25">
      <c r="A1114">
        <v>182.08579705133161</v>
      </c>
    </row>
    <row r="1115" spans="1:1" x14ac:dyDescent="0.25">
      <c r="A1115">
        <v>168.08205133274896</v>
      </c>
    </row>
    <row r="1116" spans="1:1" x14ac:dyDescent="0.25">
      <c r="A1116">
        <v>172.10569795752235</v>
      </c>
    </row>
    <row r="1117" spans="1:1" x14ac:dyDescent="0.25">
      <c r="A1117">
        <v>199.97108653187752</v>
      </c>
    </row>
    <row r="1118" spans="1:1" x14ac:dyDescent="0.25">
      <c r="A1118">
        <v>171.60389676137129</v>
      </c>
    </row>
    <row r="1119" spans="1:1" x14ac:dyDescent="0.25">
      <c r="A1119">
        <v>188.20768888035673</v>
      </c>
    </row>
    <row r="1120" spans="1:1" x14ac:dyDescent="0.25">
      <c r="A1120">
        <v>182.39471374799905</v>
      </c>
    </row>
    <row r="1121" spans="1:1" x14ac:dyDescent="0.25">
      <c r="A1121">
        <v>187.17928684127401</v>
      </c>
    </row>
    <row r="1122" spans="1:1" x14ac:dyDescent="0.25">
      <c r="A1122">
        <v>183.30782255434315</v>
      </c>
    </row>
    <row r="1123" spans="1:1" x14ac:dyDescent="0.25">
      <c r="A1123">
        <v>176.64177208716865</v>
      </c>
    </row>
    <row r="1124" spans="1:1" x14ac:dyDescent="0.25">
      <c r="A1124">
        <v>159.3928640075319</v>
      </c>
    </row>
    <row r="1125" spans="1:1" x14ac:dyDescent="0.25">
      <c r="A1125">
        <v>198.76237716816831</v>
      </c>
    </row>
    <row r="1126" spans="1:1" x14ac:dyDescent="0.25">
      <c r="A1126">
        <v>179.76841933050309</v>
      </c>
    </row>
    <row r="1127" spans="1:1" x14ac:dyDescent="0.25">
      <c r="A1127">
        <v>186.92860054288758</v>
      </c>
    </row>
    <row r="1128" spans="1:1" x14ac:dyDescent="0.25">
      <c r="A1128">
        <v>173.82042061472021</v>
      </c>
    </row>
    <row r="1129" spans="1:1" x14ac:dyDescent="0.25">
      <c r="A1129">
        <v>158.78723830683157</v>
      </c>
    </row>
    <row r="1130" spans="1:1" x14ac:dyDescent="0.25">
      <c r="A1130">
        <v>180.5496673212474</v>
      </c>
    </row>
    <row r="1131" spans="1:1" x14ac:dyDescent="0.25">
      <c r="A1131">
        <v>172.44117303634994</v>
      </c>
    </row>
    <row r="1132" spans="1:1" x14ac:dyDescent="0.25">
      <c r="A1132">
        <v>180.85295310884248</v>
      </c>
    </row>
    <row r="1133" spans="1:1" x14ac:dyDescent="0.25">
      <c r="A1133">
        <v>171.08449343213579</v>
      </c>
    </row>
    <row r="1134" spans="1:1" x14ac:dyDescent="0.25">
      <c r="A1134">
        <v>167.49747133944766</v>
      </c>
    </row>
    <row r="1135" spans="1:1" x14ac:dyDescent="0.25">
      <c r="A1135">
        <v>184.51821675698739</v>
      </c>
    </row>
    <row r="1136" spans="1:1" x14ac:dyDescent="0.25">
      <c r="A1136">
        <v>174.06688003648014</v>
      </c>
    </row>
    <row r="1137" spans="1:1" x14ac:dyDescent="0.25">
      <c r="A1137">
        <v>164.52331679902272</v>
      </c>
    </row>
    <row r="1138" spans="1:1" x14ac:dyDescent="0.25">
      <c r="A1138">
        <v>195.9066047318629</v>
      </c>
    </row>
    <row r="1139" spans="1:1" x14ac:dyDescent="0.25">
      <c r="A1139">
        <v>190.47707825011457</v>
      </c>
    </row>
    <row r="1140" spans="1:1" x14ac:dyDescent="0.25">
      <c r="A1140">
        <v>160.56010268657701</v>
      </c>
    </row>
    <row r="1141" spans="1:1" x14ac:dyDescent="0.25">
      <c r="A1141">
        <v>164.61524397600442</v>
      </c>
    </row>
    <row r="1142" spans="1:1" x14ac:dyDescent="0.25">
      <c r="A1142">
        <v>196.02708549500676</v>
      </c>
    </row>
    <row r="1143" spans="1:1" x14ac:dyDescent="0.25">
      <c r="A1143">
        <v>195.9647760129883</v>
      </c>
    </row>
    <row r="1144" spans="1:1" x14ac:dyDescent="0.25">
      <c r="A1144">
        <v>174.33889284875477</v>
      </c>
    </row>
    <row r="1145" spans="1:1" x14ac:dyDescent="0.25">
      <c r="A1145">
        <v>170.11117380279757</v>
      </c>
    </row>
    <row r="1146" spans="1:1" x14ac:dyDescent="0.25">
      <c r="A1146">
        <v>178.60233343599248</v>
      </c>
    </row>
    <row r="1147" spans="1:1" x14ac:dyDescent="0.25">
      <c r="A1147">
        <v>187.01216264234972</v>
      </c>
    </row>
    <row r="1148" spans="1:1" x14ac:dyDescent="0.25">
      <c r="A1148">
        <v>192.41768755891826</v>
      </c>
    </row>
    <row r="1149" spans="1:1" x14ac:dyDescent="0.25">
      <c r="A1149">
        <v>198.37155365239596</v>
      </c>
    </row>
    <row r="1150" spans="1:1" x14ac:dyDescent="0.25">
      <c r="A1150">
        <v>188.97195546815055</v>
      </c>
    </row>
    <row r="1151" spans="1:1" x14ac:dyDescent="0.25">
      <c r="A1151">
        <v>174.38070345706365</v>
      </c>
    </row>
    <row r="1152" spans="1:1" x14ac:dyDescent="0.25">
      <c r="A1152">
        <v>184.16416411200771</v>
      </c>
    </row>
    <row r="1153" spans="1:1" x14ac:dyDescent="0.25">
      <c r="A1153">
        <v>185.49320644597174</v>
      </c>
    </row>
    <row r="1154" spans="1:1" x14ac:dyDescent="0.25">
      <c r="A1154">
        <v>181.54719542581006</v>
      </c>
    </row>
    <row r="1155" spans="1:1" x14ac:dyDescent="0.25">
      <c r="A1155">
        <v>182.65812501413166</v>
      </c>
    </row>
    <row r="1156" spans="1:1" x14ac:dyDescent="0.25">
      <c r="A1156">
        <v>184.288265800933</v>
      </c>
    </row>
    <row r="1157" spans="1:1" x14ac:dyDescent="0.25">
      <c r="A1157">
        <v>183.26759332994698</v>
      </c>
    </row>
    <row r="1158" spans="1:1" x14ac:dyDescent="0.25">
      <c r="A1158">
        <v>177.54360429607914</v>
      </c>
    </row>
    <row r="1159" spans="1:1" x14ac:dyDescent="0.25">
      <c r="A1159">
        <v>158.30200469354168</v>
      </c>
    </row>
    <row r="1160" spans="1:1" x14ac:dyDescent="0.25">
      <c r="A1160">
        <v>191.35221906326478</v>
      </c>
    </row>
    <row r="1161" spans="1:1" x14ac:dyDescent="0.25">
      <c r="A1161">
        <v>173.60455432099116</v>
      </c>
    </row>
    <row r="1162" spans="1:1" x14ac:dyDescent="0.25">
      <c r="A1162">
        <v>168.6272001832549</v>
      </c>
    </row>
    <row r="1163" spans="1:1" x14ac:dyDescent="0.25">
      <c r="A1163">
        <v>173.68654981582949</v>
      </c>
    </row>
    <row r="1164" spans="1:1" x14ac:dyDescent="0.25">
      <c r="A1164">
        <v>171.42967850377318</v>
      </c>
    </row>
    <row r="1165" spans="1:1" x14ac:dyDescent="0.25">
      <c r="A1165">
        <v>172.90706056046474</v>
      </c>
    </row>
    <row r="1166" spans="1:1" x14ac:dyDescent="0.25">
      <c r="A1166">
        <v>171.14896069033421</v>
      </c>
    </row>
    <row r="1167" spans="1:1" x14ac:dyDescent="0.25">
      <c r="A1167">
        <v>211.04916855692863</v>
      </c>
    </row>
    <row r="1168" spans="1:1" x14ac:dyDescent="0.25">
      <c r="A1168">
        <v>163.94027385176742</v>
      </c>
    </row>
    <row r="1169" spans="1:1" x14ac:dyDescent="0.25">
      <c r="A1169">
        <v>183.5174815467326</v>
      </c>
    </row>
    <row r="1170" spans="1:1" x14ac:dyDescent="0.25">
      <c r="A1170">
        <v>170.00213220926526</v>
      </c>
    </row>
    <row r="1171" spans="1:1" x14ac:dyDescent="0.25">
      <c r="A1171">
        <v>165.52204202598659</v>
      </c>
    </row>
    <row r="1172" spans="1:1" x14ac:dyDescent="0.25">
      <c r="A1172">
        <v>180.42355564903119</v>
      </c>
    </row>
    <row r="1173" spans="1:1" x14ac:dyDescent="0.25">
      <c r="A1173">
        <v>158.03296251833672</v>
      </c>
    </row>
    <row r="1174" spans="1:1" x14ac:dyDescent="0.25">
      <c r="A1174">
        <v>167.41863861243473</v>
      </c>
    </row>
    <row r="1175" spans="1:1" x14ac:dyDescent="0.25">
      <c r="A1175">
        <v>187.12232746183872</v>
      </c>
    </row>
    <row r="1176" spans="1:1" x14ac:dyDescent="0.25">
      <c r="A1176">
        <v>183.08700519883132</v>
      </c>
    </row>
    <row r="1177" spans="1:1" x14ac:dyDescent="0.25">
      <c r="A1177">
        <v>171.22683276356838</v>
      </c>
    </row>
    <row r="1178" spans="1:1" x14ac:dyDescent="0.25">
      <c r="A1178">
        <v>184.84631697065197</v>
      </c>
    </row>
    <row r="1179" spans="1:1" x14ac:dyDescent="0.25">
      <c r="A1179">
        <v>178.64989318768494</v>
      </c>
    </row>
    <row r="1180" spans="1:1" x14ac:dyDescent="0.25">
      <c r="A1180">
        <v>173.29305124876555</v>
      </c>
    </row>
    <row r="1181" spans="1:1" x14ac:dyDescent="0.25">
      <c r="A1181">
        <v>169.8099127777823</v>
      </c>
    </row>
    <row r="1182" spans="1:1" x14ac:dyDescent="0.25">
      <c r="A1182">
        <v>179.04368734052696</v>
      </c>
    </row>
    <row r="1183" spans="1:1" x14ac:dyDescent="0.25">
      <c r="A1183">
        <v>185.94447725336067</v>
      </c>
    </row>
    <row r="1184" spans="1:1" x14ac:dyDescent="0.25">
      <c r="A1184">
        <v>205.57491994695738</v>
      </c>
    </row>
    <row r="1185" spans="1:1" x14ac:dyDescent="0.25">
      <c r="A1185">
        <v>174.52701841721137</v>
      </c>
    </row>
    <row r="1186" spans="1:1" x14ac:dyDescent="0.25">
      <c r="A1186">
        <v>177.68263306679728</v>
      </c>
    </row>
    <row r="1187" spans="1:1" x14ac:dyDescent="0.25">
      <c r="A1187">
        <v>182.13198232915602</v>
      </c>
    </row>
    <row r="1188" spans="1:1" x14ac:dyDescent="0.25">
      <c r="A1188">
        <v>159.00783397300984</v>
      </c>
    </row>
    <row r="1189" spans="1:1" x14ac:dyDescent="0.25">
      <c r="A1189">
        <v>202.70419087028131</v>
      </c>
    </row>
    <row r="1190" spans="1:1" x14ac:dyDescent="0.25">
      <c r="A1190">
        <v>170.74597381979402</v>
      </c>
    </row>
    <row r="1191" spans="1:1" x14ac:dyDescent="0.25">
      <c r="A1191">
        <v>196.33839643647661</v>
      </c>
    </row>
    <row r="1192" spans="1:1" x14ac:dyDescent="0.25">
      <c r="A1192">
        <v>162.22971895404044</v>
      </c>
    </row>
    <row r="1193" spans="1:1" x14ac:dyDescent="0.25">
      <c r="A1193">
        <v>180.22240952705033</v>
      </c>
    </row>
    <row r="1194" spans="1:1" x14ac:dyDescent="0.25">
      <c r="A1194">
        <v>170.17089690925786</v>
      </c>
    </row>
    <row r="1195" spans="1:1" x14ac:dyDescent="0.25">
      <c r="A1195">
        <v>174.67625967656204</v>
      </c>
    </row>
    <row r="1196" spans="1:1" x14ac:dyDescent="0.25">
      <c r="A1196">
        <v>177.87494117401366</v>
      </c>
    </row>
    <row r="1197" spans="1:1" x14ac:dyDescent="0.25">
      <c r="A1197">
        <v>181.5302731400152</v>
      </c>
    </row>
    <row r="1198" spans="1:1" x14ac:dyDescent="0.25">
      <c r="A1198">
        <v>200.54215825512074</v>
      </c>
    </row>
    <row r="1199" spans="1:1" x14ac:dyDescent="0.25">
      <c r="A1199">
        <v>173.98309624768444</v>
      </c>
    </row>
    <row r="1200" spans="1:1" x14ac:dyDescent="0.25">
      <c r="A1200">
        <v>154.52737430750858</v>
      </c>
    </row>
    <row r="1201" spans="1:1" x14ac:dyDescent="0.25">
      <c r="A1201">
        <v>167.84372051988612</v>
      </c>
    </row>
    <row r="1202" spans="1:1" x14ac:dyDescent="0.25">
      <c r="A1202">
        <v>173.88731167629885</v>
      </c>
    </row>
    <row r="1203" spans="1:1" x14ac:dyDescent="0.25">
      <c r="A1203">
        <v>163.72307742203702</v>
      </c>
    </row>
    <row r="1204" spans="1:1" x14ac:dyDescent="0.25">
      <c r="A1204">
        <v>160.21784391414258</v>
      </c>
    </row>
    <row r="1205" spans="1:1" x14ac:dyDescent="0.25">
      <c r="A1205">
        <v>189.277029549703</v>
      </c>
    </row>
    <row r="1206" spans="1:1" x14ac:dyDescent="0.25">
      <c r="A1206">
        <v>189.52499645893113</v>
      </c>
    </row>
    <row r="1207" spans="1:1" x14ac:dyDescent="0.25">
      <c r="A1207">
        <v>164.58784317437676</v>
      </c>
    </row>
    <row r="1208" spans="1:1" x14ac:dyDescent="0.25">
      <c r="A1208">
        <v>179.39487280345929</v>
      </c>
    </row>
    <row r="1209" spans="1:1" x14ac:dyDescent="0.25">
      <c r="A1209">
        <v>197.58901986351702</v>
      </c>
    </row>
    <row r="1210" spans="1:1" x14ac:dyDescent="0.25">
      <c r="A1210">
        <v>190.5683551383845</v>
      </c>
    </row>
    <row r="1211" spans="1:1" x14ac:dyDescent="0.25">
      <c r="A1211">
        <v>190.16242718935246</v>
      </c>
    </row>
    <row r="1212" spans="1:1" x14ac:dyDescent="0.25">
      <c r="A1212">
        <v>179.22885705120279</v>
      </c>
    </row>
    <row r="1213" spans="1:1" x14ac:dyDescent="0.25">
      <c r="A1213">
        <v>176.96811356545368</v>
      </c>
    </row>
    <row r="1214" spans="1:1" x14ac:dyDescent="0.25">
      <c r="A1214">
        <v>178.4053698527714</v>
      </c>
    </row>
    <row r="1215" spans="1:1" x14ac:dyDescent="0.25">
      <c r="A1215">
        <v>168.31243088818155</v>
      </c>
    </row>
    <row r="1216" spans="1:1" x14ac:dyDescent="0.25">
      <c r="A1216">
        <v>161.7939664000005</v>
      </c>
    </row>
    <row r="1217" spans="1:1" x14ac:dyDescent="0.25">
      <c r="A1217">
        <v>193.48563897510758</v>
      </c>
    </row>
    <row r="1218" spans="1:1" x14ac:dyDescent="0.25">
      <c r="A1218">
        <v>179.06353592552477</v>
      </c>
    </row>
    <row r="1219" spans="1:1" x14ac:dyDescent="0.25">
      <c r="A1219">
        <v>158.91203462233534</v>
      </c>
    </row>
    <row r="1220" spans="1:1" x14ac:dyDescent="0.25">
      <c r="A1220">
        <v>178.58891384166782</v>
      </c>
    </row>
    <row r="1221" spans="1:1" x14ac:dyDescent="0.25">
      <c r="A1221">
        <v>178.08219114231179</v>
      </c>
    </row>
    <row r="1222" spans="1:1" x14ac:dyDescent="0.25">
      <c r="A1222">
        <v>178.49601123161847</v>
      </c>
    </row>
    <row r="1223" spans="1:1" x14ac:dyDescent="0.25">
      <c r="A1223">
        <v>190.27492713648826</v>
      </c>
    </row>
    <row r="1224" spans="1:1" x14ac:dyDescent="0.25">
      <c r="A1224">
        <v>204.49993358924985</v>
      </c>
    </row>
    <row r="1225" spans="1:1" x14ac:dyDescent="0.25">
      <c r="A1225">
        <v>185.20784793581697</v>
      </c>
    </row>
    <row r="1226" spans="1:1" x14ac:dyDescent="0.25">
      <c r="A1226">
        <v>185.97710992326029</v>
      </c>
    </row>
    <row r="1227" spans="1:1" x14ac:dyDescent="0.25">
      <c r="A1227">
        <v>183.54585778142791</v>
      </c>
    </row>
    <row r="1228" spans="1:1" x14ac:dyDescent="0.25">
      <c r="A1228">
        <v>186.69417146229534</v>
      </c>
    </row>
    <row r="1229" spans="1:1" x14ac:dyDescent="0.25">
      <c r="A1229">
        <v>183.18618900666479</v>
      </c>
    </row>
    <row r="1230" spans="1:1" x14ac:dyDescent="0.25">
      <c r="A1230">
        <v>176.68488327290106</v>
      </c>
    </row>
    <row r="1231" spans="1:1" x14ac:dyDescent="0.25">
      <c r="A1231">
        <v>196.3460816667066</v>
      </c>
    </row>
    <row r="1232" spans="1:1" x14ac:dyDescent="0.25">
      <c r="A1232">
        <v>136.40642906539142</v>
      </c>
    </row>
    <row r="1233" spans="1:1" x14ac:dyDescent="0.25">
      <c r="A1233">
        <v>166.36756514417357</v>
      </c>
    </row>
    <row r="1234" spans="1:1" x14ac:dyDescent="0.25">
      <c r="A1234">
        <v>169.56884779647226</v>
      </c>
    </row>
    <row r="1235" spans="1:1" x14ac:dyDescent="0.25">
      <c r="A1235">
        <v>190.09391040599439</v>
      </c>
    </row>
    <row r="1236" spans="1:1" x14ac:dyDescent="0.25">
      <c r="A1236">
        <v>172.9705080477288</v>
      </c>
    </row>
    <row r="1237" spans="1:1" x14ac:dyDescent="0.25">
      <c r="A1237">
        <v>153.1926862851833</v>
      </c>
    </row>
    <row r="1238" spans="1:1" x14ac:dyDescent="0.25">
      <c r="A1238">
        <v>170.68613247902249</v>
      </c>
    </row>
    <row r="1239" spans="1:1" x14ac:dyDescent="0.25">
      <c r="A1239">
        <v>171.12090959999477</v>
      </c>
    </row>
    <row r="1240" spans="1:1" x14ac:dyDescent="0.25">
      <c r="A1240">
        <v>178.41463646691409</v>
      </c>
    </row>
    <row r="1241" spans="1:1" x14ac:dyDescent="0.25">
      <c r="A1241">
        <v>152.88616383331828</v>
      </c>
    </row>
    <row r="1242" spans="1:1" x14ac:dyDescent="0.25">
      <c r="A1242">
        <v>167.02973640421988</v>
      </c>
    </row>
    <row r="1243" spans="1:1" x14ac:dyDescent="0.25">
      <c r="A1243">
        <v>189.81068011344178</v>
      </c>
    </row>
    <row r="1244" spans="1:1" x14ac:dyDescent="0.25">
      <c r="A1244">
        <v>197.34120074717794</v>
      </c>
    </row>
    <row r="1245" spans="1:1" x14ac:dyDescent="0.25">
      <c r="A1245">
        <v>169.47972868438228</v>
      </c>
    </row>
    <row r="1246" spans="1:1" x14ac:dyDescent="0.25">
      <c r="A1246">
        <v>189.94659045420121</v>
      </c>
    </row>
    <row r="1247" spans="1:1" x14ac:dyDescent="0.25">
      <c r="A1247">
        <v>149.2419458925724</v>
      </c>
    </row>
    <row r="1248" spans="1:1" x14ac:dyDescent="0.25">
      <c r="A1248">
        <v>171.86664295950322</v>
      </c>
    </row>
    <row r="1249" spans="1:1" x14ac:dyDescent="0.25">
      <c r="A1249">
        <v>191.18036549189128</v>
      </c>
    </row>
    <row r="1250" spans="1:1" x14ac:dyDescent="0.25">
      <c r="A1250">
        <v>181.40534381091129</v>
      </c>
    </row>
    <row r="1251" spans="1:1" x14ac:dyDescent="0.25">
      <c r="A1251">
        <v>176.66583276950405</v>
      </c>
    </row>
    <row r="1252" spans="1:1" x14ac:dyDescent="0.25">
      <c r="A1252">
        <v>178.9852795907791</v>
      </c>
    </row>
    <row r="1253" spans="1:1" x14ac:dyDescent="0.25">
      <c r="A1253">
        <v>183.34321895126777</v>
      </c>
    </row>
    <row r="1254" spans="1:1" x14ac:dyDescent="0.25">
      <c r="A1254">
        <v>147.39146068750415</v>
      </c>
    </row>
    <row r="1255" spans="1:1" x14ac:dyDescent="0.25">
      <c r="A1255">
        <v>194.26746335811913</v>
      </c>
    </row>
    <row r="1256" spans="1:1" x14ac:dyDescent="0.25">
      <c r="A1256">
        <v>175.03431750883465</v>
      </c>
    </row>
    <row r="1257" spans="1:1" x14ac:dyDescent="0.25">
      <c r="A1257">
        <v>181.93512220095727</v>
      </c>
    </row>
    <row r="1258" spans="1:1" x14ac:dyDescent="0.25">
      <c r="A1258">
        <v>168.59914909291547</v>
      </c>
    </row>
    <row r="1259" spans="1:1" x14ac:dyDescent="0.25">
      <c r="A1259">
        <v>174.54592112771934</v>
      </c>
    </row>
    <row r="1260" spans="1:1" x14ac:dyDescent="0.25">
      <c r="A1260">
        <v>176.23551899378072</v>
      </c>
    </row>
    <row r="1261" spans="1:1" x14ac:dyDescent="0.25">
      <c r="A1261">
        <v>172.78405253891833</v>
      </c>
    </row>
    <row r="1262" spans="1:1" x14ac:dyDescent="0.25">
      <c r="A1262">
        <v>184.3088237917982</v>
      </c>
    </row>
    <row r="1263" spans="1:1" x14ac:dyDescent="0.25">
      <c r="A1263">
        <v>183.2785595623136</v>
      </c>
    </row>
    <row r="1264" spans="1:1" x14ac:dyDescent="0.25">
      <c r="A1264">
        <v>171.18843617099628</v>
      </c>
    </row>
    <row r="1265" spans="1:1" x14ac:dyDescent="0.25">
      <c r="A1265">
        <v>186.58873601525556</v>
      </c>
    </row>
    <row r="1266" spans="1:1" x14ac:dyDescent="0.25">
      <c r="A1266">
        <v>180.65334403290763</v>
      </c>
    </row>
    <row r="1267" spans="1:1" x14ac:dyDescent="0.25">
      <c r="A1267">
        <v>172.76488380121009</v>
      </c>
    </row>
    <row r="1268" spans="1:1" x14ac:dyDescent="0.25">
      <c r="A1268">
        <v>171.87688500671356</v>
      </c>
    </row>
    <row r="1269" spans="1:1" x14ac:dyDescent="0.25">
      <c r="A1269">
        <v>173.56654198993056</v>
      </c>
    </row>
    <row r="1270" spans="1:1" x14ac:dyDescent="0.25">
      <c r="A1270">
        <v>178.31076762449811</v>
      </c>
    </row>
    <row r="1271" spans="1:1" x14ac:dyDescent="0.25">
      <c r="A1271">
        <v>161.16720631616772</v>
      </c>
    </row>
    <row r="1272" spans="1:1" x14ac:dyDescent="0.25">
      <c r="A1272">
        <v>174.31897036731243</v>
      </c>
    </row>
    <row r="1273" spans="1:1" x14ac:dyDescent="0.25">
      <c r="A1273">
        <v>171.56889940524707</v>
      </c>
    </row>
    <row r="1274" spans="1:1" x14ac:dyDescent="0.25">
      <c r="A1274">
        <v>193.49113687057979</v>
      </c>
    </row>
    <row r="1275" spans="1:1" x14ac:dyDescent="0.25">
      <c r="A1275">
        <v>189.79356569689116</v>
      </c>
    </row>
    <row r="1276" spans="1:1" x14ac:dyDescent="0.25">
      <c r="A1276">
        <v>188.52828121525818</v>
      </c>
    </row>
    <row r="1277" spans="1:1" x14ac:dyDescent="0.25">
      <c r="A1277">
        <v>181.01298324909294</v>
      </c>
    </row>
    <row r="1278" spans="1:1" x14ac:dyDescent="0.25">
      <c r="A1278">
        <v>180.55838710170065</v>
      </c>
    </row>
    <row r="1279" spans="1:1" x14ac:dyDescent="0.25">
      <c r="A1279">
        <v>175.80554514170217</v>
      </c>
    </row>
    <row r="1280" spans="1:1" x14ac:dyDescent="0.25">
      <c r="A1280">
        <v>168.15299191948725</v>
      </c>
    </row>
    <row r="1281" spans="1:1" x14ac:dyDescent="0.25">
      <c r="A1281">
        <v>199.77268935763277</v>
      </c>
    </row>
    <row r="1282" spans="1:1" x14ac:dyDescent="0.25">
      <c r="A1282">
        <v>168.54857436628663</v>
      </c>
    </row>
    <row r="1283" spans="1:1" x14ac:dyDescent="0.25">
      <c r="A1283">
        <v>181.77399839332793</v>
      </c>
    </row>
    <row r="1284" spans="1:1" x14ac:dyDescent="0.25">
      <c r="A1284">
        <v>172.04857600590913</v>
      </c>
    </row>
    <row r="1285" spans="1:1" x14ac:dyDescent="0.25">
      <c r="A1285">
        <v>189.84115500716143</v>
      </c>
    </row>
    <row r="1286" spans="1:1" x14ac:dyDescent="0.25">
      <c r="A1286">
        <v>174.90801370586269</v>
      </c>
    </row>
    <row r="1287" spans="1:1" x14ac:dyDescent="0.25">
      <c r="A1287">
        <v>180.8518594414636</v>
      </c>
    </row>
    <row r="1288" spans="1:1" x14ac:dyDescent="0.25">
      <c r="A1288">
        <v>165.67060343804769</v>
      </c>
    </row>
    <row r="1289" spans="1:1" x14ac:dyDescent="0.25">
      <c r="A1289">
        <v>154.54114860476693</v>
      </c>
    </row>
    <row r="1290" spans="1:1" x14ac:dyDescent="0.25">
      <c r="A1290">
        <v>164.29604089425993</v>
      </c>
    </row>
    <row r="1291" spans="1:1" x14ac:dyDescent="0.25">
      <c r="A1291">
        <v>144.19948898721486</v>
      </c>
    </row>
    <row r="1292" spans="1:1" x14ac:dyDescent="0.25">
      <c r="A1292">
        <v>159.79429905273719</v>
      </c>
    </row>
    <row r="1293" spans="1:1" x14ac:dyDescent="0.25">
      <c r="A1293">
        <v>194.21987404784886</v>
      </c>
    </row>
    <row r="1294" spans="1:1" x14ac:dyDescent="0.25">
      <c r="A1294">
        <v>172.26145688327961</v>
      </c>
    </row>
    <row r="1295" spans="1:1" x14ac:dyDescent="0.25">
      <c r="A1295">
        <v>180.45938064533402</v>
      </c>
    </row>
    <row r="1296" spans="1:1" x14ac:dyDescent="0.25">
      <c r="A1296">
        <v>199.29466803732794</v>
      </c>
    </row>
    <row r="1297" spans="1:1" x14ac:dyDescent="0.25">
      <c r="A1297">
        <v>194.79307398869423</v>
      </c>
    </row>
    <row r="1298" spans="1:1" x14ac:dyDescent="0.25">
      <c r="A1298">
        <v>186.60354486273718</v>
      </c>
    </row>
    <row r="1299" spans="1:1" x14ac:dyDescent="0.25">
      <c r="A1299">
        <v>151.19517671409994</v>
      </c>
    </row>
    <row r="1300" spans="1:1" x14ac:dyDescent="0.25">
      <c r="A1300">
        <v>183.69081304699648</v>
      </c>
    </row>
    <row r="1301" spans="1:1" x14ac:dyDescent="0.25">
      <c r="A1301">
        <v>163.34747657383559</v>
      </c>
    </row>
    <row r="1302" spans="1:1" x14ac:dyDescent="0.25">
      <c r="A1302">
        <v>175.99296130429138</v>
      </c>
    </row>
    <row r="1303" spans="1:1" x14ac:dyDescent="0.25">
      <c r="A1303">
        <v>187.48968146683183</v>
      </c>
    </row>
    <row r="1304" spans="1:1" x14ac:dyDescent="0.25">
      <c r="A1304">
        <v>174.91398453857983</v>
      </c>
    </row>
    <row r="1305" spans="1:1" x14ac:dyDescent="0.25">
      <c r="A1305">
        <v>176.55259385792306</v>
      </c>
    </row>
    <row r="1306" spans="1:1" x14ac:dyDescent="0.25">
      <c r="A1306">
        <v>174.64044945954811</v>
      </c>
    </row>
    <row r="1307" spans="1:1" x14ac:dyDescent="0.25">
      <c r="A1307">
        <v>163.45557229287806</v>
      </c>
    </row>
    <row r="1308" spans="1:1" x14ac:dyDescent="0.25">
      <c r="A1308">
        <v>179.29811279900605</v>
      </c>
    </row>
    <row r="1309" spans="1:1" x14ac:dyDescent="0.25">
      <c r="A1309">
        <v>190.03553221482434</v>
      </c>
    </row>
    <row r="1310" spans="1:1" x14ac:dyDescent="0.25">
      <c r="A1310">
        <v>170.34839616899262</v>
      </c>
    </row>
    <row r="1311" spans="1:1" x14ac:dyDescent="0.25">
      <c r="A1311">
        <v>191.74803797868663</v>
      </c>
    </row>
    <row r="1312" spans="1:1" x14ac:dyDescent="0.25">
      <c r="A1312">
        <v>186.09404365706723</v>
      </c>
    </row>
    <row r="1313" spans="1:1" x14ac:dyDescent="0.25">
      <c r="A1313">
        <v>175.39239012039616</v>
      </c>
    </row>
    <row r="1314" spans="1:1" x14ac:dyDescent="0.25">
      <c r="A1314">
        <v>180.76942056795815</v>
      </c>
    </row>
    <row r="1315" spans="1:1" x14ac:dyDescent="0.25">
      <c r="A1315">
        <v>165.99072283570422</v>
      </c>
    </row>
    <row r="1316" spans="1:1" x14ac:dyDescent="0.25">
      <c r="A1316">
        <v>161.53819602623116</v>
      </c>
    </row>
    <row r="1317" spans="1:1" x14ac:dyDescent="0.25">
      <c r="A1317">
        <v>182.90677177064936</v>
      </c>
    </row>
    <row r="1318" spans="1:1" x14ac:dyDescent="0.25">
      <c r="A1318">
        <v>158.03993834269932</v>
      </c>
    </row>
    <row r="1319" spans="1:1" x14ac:dyDescent="0.25">
      <c r="A1319">
        <v>164.57962588974624</v>
      </c>
    </row>
    <row r="1320" spans="1:1" x14ac:dyDescent="0.25">
      <c r="A1320">
        <v>160.73751327057835</v>
      </c>
    </row>
    <row r="1321" spans="1:1" x14ac:dyDescent="0.25">
      <c r="A1321">
        <v>167.14343347375689</v>
      </c>
    </row>
    <row r="1322" spans="1:1" x14ac:dyDescent="0.25">
      <c r="A1322">
        <v>173.60755451663863</v>
      </c>
    </row>
    <row r="1323" spans="1:1" x14ac:dyDescent="0.25">
      <c r="A1323">
        <v>179.60921683043125</v>
      </c>
    </row>
    <row r="1324" spans="1:1" x14ac:dyDescent="0.25">
      <c r="A1324">
        <v>187.88517523789778</v>
      </c>
    </row>
    <row r="1325" spans="1:1" x14ac:dyDescent="0.25">
      <c r="A1325">
        <v>180.3087796914042</v>
      </c>
    </row>
    <row r="1326" spans="1:1" x14ac:dyDescent="0.25">
      <c r="A1326">
        <v>174.19544507065439</v>
      </c>
    </row>
    <row r="1327" spans="1:1" x14ac:dyDescent="0.25">
      <c r="A1327">
        <v>157.15063897077926</v>
      </c>
    </row>
    <row r="1328" spans="1:1" x14ac:dyDescent="0.25">
      <c r="A1328">
        <v>193.54871698014904</v>
      </c>
    </row>
    <row r="1329" spans="1:1" x14ac:dyDescent="0.25">
      <c r="A1329">
        <v>170.54611349594779</v>
      </c>
    </row>
    <row r="1330" spans="1:1" x14ac:dyDescent="0.25">
      <c r="A1330">
        <v>185.45055341819534</v>
      </c>
    </row>
    <row r="1331" spans="1:1" x14ac:dyDescent="0.25">
      <c r="A1331">
        <v>191.0027775564231</v>
      </c>
    </row>
    <row r="1332" spans="1:1" x14ac:dyDescent="0.25">
      <c r="A1332">
        <v>157.74683548515895</v>
      </c>
    </row>
    <row r="1333" spans="1:1" x14ac:dyDescent="0.25">
      <c r="A1333">
        <v>178.55792167283653</v>
      </c>
    </row>
    <row r="1334" spans="1:1" x14ac:dyDescent="0.25">
      <c r="A1334">
        <v>167.69279442160041</v>
      </c>
    </row>
    <row r="1335" spans="1:1" x14ac:dyDescent="0.25">
      <c r="A1335">
        <v>168.73910895883455</v>
      </c>
    </row>
    <row r="1336" spans="1:1" x14ac:dyDescent="0.25">
      <c r="A1336">
        <v>168.30108039430343</v>
      </c>
    </row>
    <row r="1337" spans="1:1" x14ac:dyDescent="0.25">
      <c r="A1337">
        <v>186.65547928394517</v>
      </c>
    </row>
    <row r="1338" spans="1:1" x14ac:dyDescent="0.25">
      <c r="A1338">
        <v>167.12074726528954</v>
      </c>
    </row>
    <row r="1339" spans="1:1" x14ac:dyDescent="0.25">
      <c r="A1339">
        <v>161.97923956569866</v>
      </c>
    </row>
    <row r="1340" spans="1:1" x14ac:dyDescent="0.25">
      <c r="A1340">
        <v>175.64020923673525</v>
      </c>
    </row>
    <row r="1341" spans="1:1" x14ac:dyDescent="0.25">
      <c r="A1341">
        <v>174.98458520167333</v>
      </c>
    </row>
    <row r="1342" spans="1:1" x14ac:dyDescent="0.25">
      <c r="A1342">
        <v>175.01143916961155</v>
      </c>
    </row>
    <row r="1343" spans="1:1" x14ac:dyDescent="0.25">
      <c r="A1343">
        <v>185.01406189971021</v>
      </c>
    </row>
    <row r="1344" spans="1:1" x14ac:dyDescent="0.25">
      <c r="A1344">
        <v>167.74166953000531</v>
      </c>
    </row>
    <row r="1345" spans="1:1" x14ac:dyDescent="0.25">
      <c r="A1345">
        <v>180.02893385601055</v>
      </c>
    </row>
    <row r="1346" spans="1:1" x14ac:dyDescent="0.25">
      <c r="A1346">
        <v>178.81882045985549</v>
      </c>
    </row>
    <row r="1347" spans="1:1" x14ac:dyDescent="0.25">
      <c r="A1347">
        <v>192.49362354530604</v>
      </c>
    </row>
    <row r="1348" spans="1:1" x14ac:dyDescent="0.25">
      <c r="A1348">
        <v>193.16865278669866</v>
      </c>
    </row>
    <row r="1349" spans="1:1" x14ac:dyDescent="0.25">
      <c r="A1349">
        <v>168.92608174275665</v>
      </c>
    </row>
    <row r="1350" spans="1:1" x14ac:dyDescent="0.25">
      <c r="A1350">
        <v>147.94444256112911</v>
      </c>
    </row>
    <row r="1351" spans="1:1" x14ac:dyDescent="0.25">
      <c r="A1351">
        <v>162.99697095819283</v>
      </c>
    </row>
    <row r="1352" spans="1:1" x14ac:dyDescent="0.25">
      <c r="A1352">
        <v>176.58063016897358</v>
      </c>
    </row>
    <row r="1353" spans="1:1" x14ac:dyDescent="0.25">
      <c r="A1353">
        <v>176.78220489033265</v>
      </c>
    </row>
    <row r="1354" spans="1:1" x14ac:dyDescent="0.25">
      <c r="A1354">
        <v>181.7797031988448</v>
      </c>
    </row>
    <row r="1355" spans="1:1" x14ac:dyDescent="0.25">
      <c r="A1355">
        <v>183.0279619396606</v>
      </c>
    </row>
    <row r="1356" spans="1:1" x14ac:dyDescent="0.25">
      <c r="A1356">
        <v>189.77266778238118</v>
      </c>
    </row>
    <row r="1357" spans="1:1" x14ac:dyDescent="0.25">
      <c r="A1357">
        <v>169.17344270113972</v>
      </c>
    </row>
    <row r="1358" spans="1:1" x14ac:dyDescent="0.25">
      <c r="A1358">
        <v>154.64005160611123</v>
      </c>
    </row>
    <row r="1359" spans="1:1" x14ac:dyDescent="0.25">
      <c r="A1359">
        <v>191.37858531466918</v>
      </c>
    </row>
    <row r="1360" spans="1:1" x14ac:dyDescent="0.25">
      <c r="A1360">
        <v>186.95742015625001</v>
      </c>
    </row>
    <row r="1361" spans="1:1" x14ac:dyDescent="0.25">
      <c r="A1361">
        <v>179.310719532441</v>
      </c>
    </row>
    <row r="1362" spans="1:1" x14ac:dyDescent="0.25">
      <c r="A1362">
        <v>166.80773670559574</v>
      </c>
    </row>
    <row r="1363" spans="1:1" x14ac:dyDescent="0.25">
      <c r="A1363">
        <v>165.9464145275706</v>
      </c>
    </row>
    <row r="1364" spans="1:1" x14ac:dyDescent="0.25">
      <c r="A1364">
        <v>199.26629180263262</v>
      </c>
    </row>
    <row r="1365" spans="1:1" x14ac:dyDescent="0.25">
      <c r="A1365">
        <v>171.02827301714569</v>
      </c>
    </row>
    <row r="1366" spans="1:1" x14ac:dyDescent="0.25">
      <c r="A1366">
        <v>161.73218897238257</v>
      </c>
    </row>
    <row r="1367" spans="1:1" x14ac:dyDescent="0.25">
      <c r="A1367">
        <v>207.35410986235365</v>
      </c>
    </row>
    <row r="1368" spans="1:1" x14ac:dyDescent="0.25">
      <c r="A1368">
        <v>196.08614353346638</v>
      </c>
    </row>
    <row r="1369" spans="1:1" x14ac:dyDescent="0.25">
      <c r="A1369">
        <v>168.00747504094034</v>
      </c>
    </row>
    <row r="1370" spans="1:1" x14ac:dyDescent="0.25">
      <c r="A1370">
        <v>165.46097400423605</v>
      </c>
    </row>
    <row r="1371" spans="1:1" x14ac:dyDescent="0.25">
      <c r="A1371">
        <v>161.95293243144988</v>
      </c>
    </row>
    <row r="1372" spans="1:1" x14ac:dyDescent="0.25">
      <c r="A1372">
        <v>180.16317413712386</v>
      </c>
    </row>
    <row r="1373" spans="1:1" x14ac:dyDescent="0.25">
      <c r="A1373">
        <v>171.6625114211638</v>
      </c>
    </row>
    <row r="1374" spans="1:1" x14ac:dyDescent="0.25">
      <c r="A1374">
        <v>185.18621105686179</v>
      </c>
    </row>
    <row r="1375" spans="1:1" x14ac:dyDescent="0.25">
      <c r="A1375">
        <v>168.80936969828326</v>
      </c>
    </row>
    <row r="1376" spans="1:1" x14ac:dyDescent="0.25">
      <c r="A1376">
        <v>176.04084620033973</v>
      </c>
    </row>
    <row r="1377" spans="1:1" x14ac:dyDescent="0.25">
      <c r="A1377">
        <v>168.34759081648372</v>
      </c>
    </row>
    <row r="1378" spans="1:1" x14ac:dyDescent="0.25">
      <c r="A1378">
        <v>179.68024609290296</v>
      </c>
    </row>
    <row r="1379" spans="1:1" x14ac:dyDescent="0.25">
      <c r="A1379">
        <v>173.49248297323356</v>
      </c>
    </row>
    <row r="1380" spans="1:1" x14ac:dyDescent="0.25">
      <c r="A1380">
        <v>181.84357928548707</v>
      </c>
    </row>
    <row r="1381" spans="1:1" x14ac:dyDescent="0.25">
      <c r="A1381">
        <v>195.71677954518236</v>
      </c>
    </row>
    <row r="1382" spans="1:1" x14ac:dyDescent="0.25">
      <c r="A1382">
        <v>179.20580136051285</v>
      </c>
    </row>
    <row r="1383" spans="1:1" x14ac:dyDescent="0.25">
      <c r="A1383">
        <v>183.30903445603326</v>
      </c>
    </row>
    <row r="1384" spans="1:1" x14ac:dyDescent="0.25">
      <c r="A1384">
        <v>165.26068508101162</v>
      </c>
    </row>
    <row r="1385" spans="1:1" x14ac:dyDescent="0.25">
      <c r="A1385">
        <v>190.97735717950854</v>
      </c>
    </row>
    <row r="1386" spans="1:1" x14ac:dyDescent="0.25">
      <c r="A1386">
        <v>164.84485500841402</v>
      </c>
    </row>
    <row r="1387" spans="1:1" x14ac:dyDescent="0.25">
      <c r="A1387">
        <v>180.93341155763483</v>
      </c>
    </row>
    <row r="1388" spans="1:1" x14ac:dyDescent="0.25">
      <c r="A1388">
        <v>168.40421027227421</v>
      </c>
    </row>
    <row r="1389" spans="1:1" x14ac:dyDescent="0.25">
      <c r="A1389">
        <v>193.93676198960748</v>
      </c>
    </row>
    <row r="1390" spans="1:1" x14ac:dyDescent="0.25">
      <c r="A1390">
        <v>173.1113251124043</v>
      </c>
    </row>
    <row r="1391" spans="1:1" x14ac:dyDescent="0.25">
      <c r="A1391">
        <v>175.63920424508979</v>
      </c>
    </row>
    <row r="1392" spans="1:1" x14ac:dyDescent="0.25">
      <c r="A1392">
        <v>179.7928938329278</v>
      </c>
    </row>
    <row r="1393" spans="1:1" x14ac:dyDescent="0.25">
      <c r="A1393">
        <v>151.5782558824867</v>
      </c>
    </row>
    <row r="1394" spans="1:1" x14ac:dyDescent="0.25">
      <c r="A1394">
        <v>177.14231704376289</v>
      </c>
    </row>
    <row r="1395" spans="1:1" x14ac:dyDescent="0.25">
      <c r="A1395">
        <v>170.3770088723104</v>
      </c>
    </row>
    <row r="1396" spans="1:1" x14ac:dyDescent="0.25">
      <c r="A1396">
        <v>186.71057647297857</v>
      </c>
    </row>
    <row r="1397" spans="1:1" x14ac:dyDescent="0.25">
      <c r="A1397">
        <v>172.98157773511775</v>
      </c>
    </row>
    <row r="1398" spans="1:1" x14ac:dyDescent="0.25">
      <c r="A1398">
        <v>177.29974602916627</v>
      </c>
    </row>
    <row r="1399" spans="1:1" x14ac:dyDescent="0.25">
      <c r="A1399">
        <v>185.85120516108873</v>
      </c>
    </row>
    <row r="1400" spans="1:1" x14ac:dyDescent="0.25">
      <c r="A1400">
        <v>190.79480340296868</v>
      </c>
    </row>
    <row r="1401" spans="1:1" x14ac:dyDescent="0.25">
      <c r="A1401">
        <v>189.43806468159892</v>
      </c>
    </row>
    <row r="1402" spans="1:1" x14ac:dyDescent="0.25">
      <c r="A1402">
        <v>202.37597242230549</v>
      </c>
    </row>
    <row r="1403" spans="1:1" x14ac:dyDescent="0.25">
      <c r="A1403">
        <v>177.93714720100979</v>
      </c>
    </row>
    <row r="1404" spans="1:1" x14ac:dyDescent="0.25">
      <c r="A1404">
        <v>156.10054093558574</v>
      </c>
    </row>
    <row r="1405" spans="1:1" x14ac:dyDescent="0.25">
      <c r="A1405">
        <v>182.03970044924063</v>
      </c>
    </row>
    <row r="1406" spans="1:1" x14ac:dyDescent="0.25">
      <c r="A1406">
        <v>155.10488980071386</v>
      </c>
    </row>
    <row r="1407" spans="1:1" x14ac:dyDescent="0.25">
      <c r="A1407">
        <v>164.17272250764654</v>
      </c>
    </row>
    <row r="1408" spans="1:1" x14ac:dyDescent="0.25">
      <c r="A1408">
        <v>182.49664650356863</v>
      </c>
    </row>
    <row r="1409" spans="1:1" x14ac:dyDescent="0.25">
      <c r="A1409">
        <v>162.70454794794205</v>
      </c>
    </row>
    <row r="1410" spans="1:1" x14ac:dyDescent="0.25">
      <c r="A1410">
        <v>191.73890437814407</v>
      </c>
    </row>
    <row r="1411" spans="1:1" x14ac:dyDescent="0.25">
      <c r="A1411">
        <v>180.35311755811563</v>
      </c>
    </row>
    <row r="1412" spans="1:1" x14ac:dyDescent="0.25">
      <c r="A1412">
        <v>171.2548395160411</v>
      </c>
    </row>
    <row r="1413" spans="1:1" x14ac:dyDescent="0.25">
      <c r="A1413">
        <v>163.03802782276762</v>
      </c>
    </row>
    <row r="1414" spans="1:1" x14ac:dyDescent="0.25">
      <c r="A1414">
        <v>172.97854798089247</v>
      </c>
    </row>
    <row r="1415" spans="1:1" x14ac:dyDescent="0.25">
      <c r="A1415">
        <v>177.95754261969705</v>
      </c>
    </row>
    <row r="1416" spans="1:1" x14ac:dyDescent="0.25">
      <c r="A1416">
        <v>169.36087364301784</v>
      </c>
    </row>
    <row r="1417" spans="1:1" x14ac:dyDescent="0.25">
      <c r="A1417">
        <v>153.54212779202498</v>
      </c>
    </row>
    <row r="1418" spans="1:1" x14ac:dyDescent="0.25">
      <c r="A1418">
        <v>197.19459020125214</v>
      </c>
    </row>
    <row r="1419" spans="1:1" x14ac:dyDescent="0.25">
      <c r="A1419">
        <v>191.0070339916274</v>
      </c>
    </row>
    <row r="1420" spans="1:1" x14ac:dyDescent="0.25">
      <c r="A1420">
        <v>160.55454567394918</v>
      </c>
    </row>
    <row r="1421" spans="1:1" x14ac:dyDescent="0.25">
      <c r="A1421">
        <v>183.05565832706634</v>
      </c>
    </row>
    <row r="1422" spans="1:1" x14ac:dyDescent="0.25">
      <c r="A1422">
        <v>154.55823346273974</v>
      </c>
    </row>
    <row r="1423" spans="1:1" x14ac:dyDescent="0.25">
      <c r="A1423">
        <v>192.40060270094546</v>
      </c>
    </row>
    <row r="1424" spans="1:1" x14ac:dyDescent="0.25">
      <c r="A1424">
        <v>184.95795971903135</v>
      </c>
    </row>
    <row r="1425" spans="1:1" x14ac:dyDescent="0.25">
      <c r="A1425">
        <v>180.81885728934139</v>
      </c>
    </row>
    <row r="1426" spans="1:1" x14ac:dyDescent="0.25">
      <c r="A1426">
        <v>180.91464186072699</v>
      </c>
    </row>
    <row r="1427" spans="1:1" x14ac:dyDescent="0.25">
      <c r="A1427">
        <v>176.52854795487656</v>
      </c>
    </row>
    <row r="1428" spans="1:1" x14ac:dyDescent="0.25">
      <c r="A1428">
        <v>201.10708179417998</v>
      </c>
    </row>
    <row r="1429" spans="1:1" x14ac:dyDescent="0.25">
      <c r="A1429">
        <v>133.63880030810833</v>
      </c>
    </row>
    <row r="1430" spans="1:1" x14ac:dyDescent="0.25">
      <c r="A1430">
        <v>160.5065129850118</v>
      </c>
    </row>
    <row r="1431" spans="1:1" x14ac:dyDescent="0.25">
      <c r="A1431">
        <v>163.61987364762172</v>
      </c>
    </row>
    <row r="1432" spans="1:1" x14ac:dyDescent="0.25">
      <c r="A1432">
        <v>204.10881448769942</v>
      </c>
    </row>
    <row r="1433" spans="1:1" x14ac:dyDescent="0.25">
      <c r="A1433">
        <v>163.50416659479379</v>
      </c>
    </row>
    <row r="1434" spans="1:1" x14ac:dyDescent="0.25">
      <c r="A1434">
        <v>185.77951083061635</v>
      </c>
    </row>
    <row r="1435" spans="1:1" x14ac:dyDescent="0.25">
      <c r="A1435">
        <v>190.79480340296868</v>
      </c>
    </row>
    <row r="1436" spans="1:1" x14ac:dyDescent="0.25">
      <c r="A1436">
        <v>182.62030481382681</v>
      </c>
    </row>
    <row r="1437" spans="1:1" x14ac:dyDescent="0.25">
      <c r="A1437">
        <v>187.63723788724747</v>
      </c>
    </row>
    <row r="1438" spans="1:1" x14ac:dyDescent="0.25">
      <c r="A1438">
        <v>169.96463715331629</v>
      </c>
    </row>
    <row r="1439" spans="1:1" x14ac:dyDescent="0.25">
      <c r="A1439">
        <v>180.21702986588934</v>
      </c>
    </row>
    <row r="1440" spans="1:1" x14ac:dyDescent="0.25">
      <c r="A1440">
        <v>172.9181302478537</v>
      </c>
    </row>
    <row r="1441" spans="1:1" x14ac:dyDescent="0.25">
      <c r="A1441">
        <v>183.10150368124596</v>
      </c>
    </row>
    <row r="1442" spans="1:1" x14ac:dyDescent="0.25">
      <c r="A1442">
        <v>164.4142456469126</v>
      </c>
    </row>
    <row r="1443" spans="1:1" x14ac:dyDescent="0.25">
      <c r="A1443">
        <v>169.85402895516017</v>
      </c>
    </row>
    <row r="1444" spans="1:1" x14ac:dyDescent="0.25">
      <c r="A1444">
        <v>184.769642019819</v>
      </c>
    </row>
    <row r="1445" spans="1:1" x14ac:dyDescent="0.25">
      <c r="A1445">
        <v>190.38654032628983</v>
      </c>
    </row>
    <row r="1446" spans="1:1" x14ac:dyDescent="0.25">
      <c r="A1446">
        <v>160.16265804937575</v>
      </c>
    </row>
    <row r="1447" spans="1:1" x14ac:dyDescent="0.25">
      <c r="A1447">
        <v>197.72528490721015</v>
      </c>
    </row>
    <row r="1448" spans="1:1" x14ac:dyDescent="0.25">
      <c r="A1448">
        <v>172.7416655383422</v>
      </c>
    </row>
    <row r="1449" spans="1:1" x14ac:dyDescent="0.25">
      <c r="A1449">
        <v>177.67349946625473</v>
      </c>
    </row>
    <row r="1450" spans="1:1" x14ac:dyDescent="0.25">
      <c r="A1450">
        <v>175.49089408094005</v>
      </c>
    </row>
    <row r="1451" spans="1:1" x14ac:dyDescent="0.25">
      <c r="A1451">
        <v>187.24266043209354</v>
      </c>
    </row>
    <row r="1452" spans="1:1" x14ac:dyDescent="0.25">
      <c r="A1452">
        <v>166.33901155801141</v>
      </c>
    </row>
    <row r="1453" spans="1:1" x14ac:dyDescent="0.25">
      <c r="A1453">
        <v>168.0189733277075</v>
      </c>
    </row>
    <row r="1454" spans="1:1" x14ac:dyDescent="0.25">
      <c r="A1454">
        <v>174.79960762175324</v>
      </c>
    </row>
    <row r="1455" spans="1:1" x14ac:dyDescent="0.25">
      <c r="A1455">
        <v>176.69290842677583</v>
      </c>
    </row>
    <row r="1456" spans="1:1" x14ac:dyDescent="0.25">
      <c r="A1456">
        <v>147.5413817941444</v>
      </c>
    </row>
    <row r="1457" spans="1:1" x14ac:dyDescent="0.25">
      <c r="A1457">
        <v>172.07918391322892</v>
      </c>
    </row>
    <row r="1458" spans="1:1" x14ac:dyDescent="0.25">
      <c r="A1458">
        <v>165.52724433568073</v>
      </c>
    </row>
    <row r="1459" spans="1:1" x14ac:dyDescent="0.25">
      <c r="A1459">
        <v>160.57115759467706</v>
      </c>
    </row>
    <row r="1460" spans="1:1" x14ac:dyDescent="0.25">
      <c r="A1460">
        <v>181.96036522640497</v>
      </c>
    </row>
    <row r="1461" spans="1:1" x14ac:dyDescent="0.25">
      <c r="A1461">
        <v>177.18063973989047</v>
      </c>
    </row>
    <row r="1462" spans="1:1" x14ac:dyDescent="0.25">
      <c r="A1462">
        <v>178.04639570458676</v>
      </c>
    </row>
    <row r="1463" spans="1:1" x14ac:dyDescent="0.25">
      <c r="A1463">
        <v>162.3308388487203</v>
      </c>
    </row>
    <row r="1464" spans="1:1" x14ac:dyDescent="0.25">
      <c r="A1464">
        <v>175.52671907724289</v>
      </c>
    </row>
    <row r="1465" spans="1:1" x14ac:dyDescent="0.25">
      <c r="A1465">
        <v>181.85614168105531</v>
      </c>
    </row>
    <row r="1466" spans="1:1" x14ac:dyDescent="0.25">
      <c r="A1466">
        <v>178.3549576983205</v>
      </c>
    </row>
    <row r="1467" spans="1:1" x14ac:dyDescent="0.25">
      <c r="A1467">
        <v>175.62427716329694</v>
      </c>
    </row>
    <row r="1468" spans="1:1" x14ac:dyDescent="0.25">
      <c r="A1468">
        <v>173.38329358681221</v>
      </c>
    </row>
    <row r="1469" spans="1:1" x14ac:dyDescent="0.25">
      <c r="A1469">
        <v>174.31398974695185</v>
      </c>
    </row>
    <row r="1470" spans="1:1" x14ac:dyDescent="0.25">
      <c r="A1470">
        <v>186.33787236540229</v>
      </c>
    </row>
    <row r="1471" spans="1:1" x14ac:dyDescent="0.25">
      <c r="A1471">
        <v>172.65882762403635</v>
      </c>
    </row>
    <row r="1472" spans="1:1" x14ac:dyDescent="0.25">
      <c r="A1472">
        <v>181.21402591605147</v>
      </c>
    </row>
    <row r="1473" spans="1:1" x14ac:dyDescent="0.25">
      <c r="A1473">
        <v>166.20070697244955</v>
      </c>
    </row>
    <row r="1474" spans="1:1" x14ac:dyDescent="0.25">
      <c r="A1474">
        <v>150.09772583725862</v>
      </c>
    </row>
    <row r="1475" spans="1:1" x14ac:dyDescent="0.25">
      <c r="A1475">
        <v>170.40242924922495</v>
      </c>
    </row>
    <row r="1476" spans="1:1" x14ac:dyDescent="0.25">
      <c r="A1476">
        <v>177.14534679798817</v>
      </c>
    </row>
    <row r="1477" spans="1:1" x14ac:dyDescent="0.25">
      <c r="A1477">
        <v>163.73611275485018</v>
      </c>
    </row>
    <row r="1478" spans="1:1" x14ac:dyDescent="0.25">
      <c r="A1478">
        <v>175.75572415880742</v>
      </c>
    </row>
    <row r="1479" spans="1:1" x14ac:dyDescent="0.25">
      <c r="A1479">
        <v>178.53109726347611</v>
      </c>
    </row>
    <row r="1480" spans="1:1" x14ac:dyDescent="0.25">
      <c r="A1480">
        <v>174.87718410920934</v>
      </c>
    </row>
    <row r="1481" spans="1:1" x14ac:dyDescent="0.25">
      <c r="A1481">
        <v>186.79588252853137</v>
      </c>
    </row>
    <row r="1482" spans="1:1" x14ac:dyDescent="0.25">
      <c r="A1482">
        <v>161.54499449912691</v>
      </c>
    </row>
    <row r="1483" spans="1:1" x14ac:dyDescent="0.25">
      <c r="A1483">
        <v>198.63149178563617</v>
      </c>
    </row>
    <row r="1484" spans="1:1" x14ac:dyDescent="0.25">
      <c r="A1484">
        <v>173.99008685133595</v>
      </c>
    </row>
    <row r="1485" spans="1:1" x14ac:dyDescent="0.25">
      <c r="A1485">
        <v>173.45543129595171</v>
      </c>
    </row>
    <row r="1486" spans="1:1" x14ac:dyDescent="0.25">
      <c r="A1486">
        <v>174.81851033226121</v>
      </c>
    </row>
    <row r="1487" spans="1:1" x14ac:dyDescent="0.25">
      <c r="A1487">
        <v>173.7924582001142</v>
      </c>
    </row>
    <row r="1488" spans="1:1" x14ac:dyDescent="0.25">
      <c r="A1488">
        <v>176.99124315258814</v>
      </c>
    </row>
    <row r="1489" spans="1:1" x14ac:dyDescent="0.25">
      <c r="A1489">
        <v>191.84886228758842</v>
      </c>
    </row>
    <row r="1490" spans="1:1" x14ac:dyDescent="0.25">
      <c r="A1490">
        <v>176.09872189568705</v>
      </c>
    </row>
    <row r="1491" spans="1:1" x14ac:dyDescent="0.25">
      <c r="A1491">
        <v>174.53498445393052</v>
      </c>
    </row>
    <row r="1492" spans="1:1" x14ac:dyDescent="0.25">
      <c r="A1492">
        <v>161.58401182183297</v>
      </c>
    </row>
    <row r="1493" spans="1:1" x14ac:dyDescent="0.25">
      <c r="A1493">
        <v>192.9597327587544</v>
      </c>
    </row>
    <row r="1494" spans="1:1" x14ac:dyDescent="0.25">
      <c r="A1494">
        <v>188.99858774675522</v>
      </c>
    </row>
    <row r="1495" spans="1:1" x14ac:dyDescent="0.25">
      <c r="A1495">
        <v>166.03871118677489</v>
      </c>
    </row>
    <row r="1496" spans="1:1" x14ac:dyDescent="0.25">
      <c r="A1496">
        <v>161.53139755333541</v>
      </c>
    </row>
    <row r="1497" spans="1:1" x14ac:dyDescent="0.25">
      <c r="A1497">
        <v>179.20370270148851</v>
      </c>
    </row>
    <row r="1498" spans="1:1" x14ac:dyDescent="0.25">
      <c r="A1498">
        <v>202.44939592957962</v>
      </c>
    </row>
    <row r="1499" spans="1:1" x14ac:dyDescent="0.25">
      <c r="A1499">
        <v>201.91840563784353</v>
      </c>
    </row>
    <row r="1500" spans="1:1" x14ac:dyDescent="0.25">
      <c r="A1500">
        <v>148.09010723256506</v>
      </c>
    </row>
    <row r="1501" spans="1:1" x14ac:dyDescent="0.25">
      <c r="A1501">
        <v>178.80844539904501</v>
      </c>
    </row>
    <row r="1502" spans="1:1" x14ac:dyDescent="0.25">
      <c r="A1502">
        <v>184.31009481064393</v>
      </c>
    </row>
    <row r="1503" spans="1:1" x14ac:dyDescent="0.25">
      <c r="A1503">
        <v>186.07113575926633</v>
      </c>
    </row>
    <row r="1504" spans="1:1" x14ac:dyDescent="0.25">
      <c r="A1504">
        <v>189.18288547938573</v>
      </c>
    </row>
    <row r="1505" spans="1:1" x14ac:dyDescent="0.25">
      <c r="A1505">
        <v>184.26260895539599</v>
      </c>
    </row>
    <row r="1506" spans="1:1" x14ac:dyDescent="0.25">
      <c r="A1506">
        <v>174.48621280054795</v>
      </c>
    </row>
    <row r="1507" spans="1:1" x14ac:dyDescent="0.25">
      <c r="A1507">
        <v>177.85660007648403</v>
      </c>
    </row>
    <row r="1508" spans="1:1" x14ac:dyDescent="0.25">
      <c r="A1508">
        <v>170.73652985418448</v>
      </c>
    </row>
    <row r="1509" spans="1:1" x14ac:dyDescent="0.25">
      <c r="A1509">
        <v>176.11766894406173</v>
      </c>
    </row>
    <row r="1510" spans="1:1" x14ac:dyDescent="0.25">
      <c r="A1510">
        <v>178.75657009499264</v>
      </c>
    </row>
    <row r="1511" spans="1:1" x14ac:dyDescent="0.25">
      <c r="A1511">
        <v>187.00453652927536</v>
      </c>
    </row>
    <row r="1512" spans="1:1" x14ac:dyDescent="0.25">
      <c r="A1512">
        <v>192.19097326713381</v>
      </c>
    </row>
    <row r="1513" spans="1:1" x14ac:dyDescent="0.25">
      <c r="A1513">
        <v>189.72159055992961</v>
      </c>
    </row>
    <row r="1514" spans="1:1" x14ac:dyDescent="0.25">
      <c r="A1514">
        <v>184.7894314876612</v>
      </c>
    </row>
    <row r="1515" spans="1:1" x14ac:dyDescent="0.25">
      <c r="A1515">
        <v>186.88473561342107</v>
      </c>
    </row>
    <row r="1516" spans="1:1" x14ac:dyDescent="0.25">
      <c r="A1516">
        <v>174.7936367890361</v>
      </c>
    </row>
    <row r="1517" spans="1:1" x14ac:dyDescent="0.25">
      <c r="A1517">
        <v>168.91719939012546</v>
      </c>
    </row>
    <row r="1518" spans="1:1" x14ac:dyDescent="0.25">
      <c r="A1518">
        <v>197.79900400026236</v>
      </c>
    </row>
    <row r="1519" spans="1:1" x14ac:dyDescent="0.25">
      <c r="A1519">
        <v>163.64755525573855</v>
      </c>
    </row>
    <row r="1520" spans="1:1" x14ac:dyDescent="0.25">
      <c r="A1520">
        <v>146.5809644840192</v>
      </c>
    </row>
    <row r="1521" spans="1:1" x14ac:dyDescent="0.25">
      <c r="A1521">
        <v>177.61764853348723</v>
      </c>
    </row>
    <row r="1522" spans="1:1" x14ac:dyDescent="0.25">
      <c r="A1522">
        <v>175.93112475951784</v>
      </c>
    </row>
    <row r="1523" spans="1:1" x14ac:dyDescent="0.25">
      <c r="A1523">
        <v>215.91474693268538</v>
      </c>
    </row>
    <row r="1524" spans="1:1" x14ac:dyDescent="0.25">
      <c r="A1524">
        <v>171.10218424095365</v>
      </c>
    </row>
    <row r="1525" spans="1:1" x14ac:dyDescent="0.25">
      <c r="A1525">
        <v>159.18645645870129</v>
      </c>
    </row>
    <row r="1526" spans="1:1" x14ac:dyDescent="0.25">
      <c r="A1526">
        <v>210.56346200639382</v>
      </c>
    </row>
    <row r="1527" spans="1:1" x14ac:dyDescent="0.25">
      <c r="A1527">
        <v>174.60463924253418</v>
      </c>
    </row>
    <row r="1528" spans="1:1" x14ac:dyDescent="0.25">
      <c r="A1528">
        <v>199.74218490533531</v>
      </c>
    </row>
    <row r="1529" spans="1:1" x14ac:dyDescent="0.25">
      <c r="A1529">
        <v>199.20965756755322</v>
      </c>
    </row>
    <row r="1530" spans="1:1" x14ac:dyDescent="0.25">
      <c r="A1530">
        <v>163.06838448217604</v>
      </c>
    </row>
    <row r="1531" spans="1:1" x14ac:dyDescent="0.25">
      <c r="A1531">
        <v>185.99700284612481</v>
      </c>
    </row>
    <row r="1532" spans="1:1" x14ac:dyDescent="0.25">
      <c r="A1532">
        <v>157.69634943426354</v>
      </c>
    </row>
    <row r="1533" spans="1:1" x14ac:dyDescent="0.25">
      <c r="A1533">
        <v>175.01043417796609</v>
      </c>
    </row>
    <row r="1534" spans="1:1" x14ac:dyDescent="0.25">
      <c r="A1534">
        <v>181.51335085422033</v>
      </c>
    </row>
    <row r="1535" spans="1:1" x14ac:dyDescent="0.25">
      <c r="A1535">
        <v>178.03822275782295</v>
      </c>
    </row>
    <row r="1536" spans="1:1" x14ac:dyDescent="0.25">
      <c r="A1536">
        <v>185.09588004308171</v>
      </c>
    </row>
    <row r="1537" spans="1:1" x14ac:dyDescent="0.25">
      <c r="A1537">
        <v>157.94869101300719</v>
      </c>
    </row>
    <row r="1538" spans="1:1" x14ac:dyDescent="0.25">
      <c r="A1538">
        <v>170.23051656069583</v>
      </c>
    </row>
    <row r="1539" spans="1:1" x14ac:dyDescent="0.25">
      <c r="A1539">
        <v>194.47880718944361</v>
      </c>
    </row>
    <row r="1540" spans="1:1" x14ac:dyDescent="0.25">
      <c r="A1540">
        <v>182.09964524503448</v>
      </c>
    </row>
    <row r="1541" spans="1:1" x14ac:dyDescent="0.25">
      <c r="A1541">
        <v>178.54348230757751</v>
      </c>
    </row>
    <row r="1542" spans="1:1" x14ac:dyDescent="0.25">
      <c r="A1542">
        <v>176.34645233629271</v>
      </c>
    </row>
    <row r="1543" spans="1:1" x14ac:dyDescent="0.25">
      <c r="A1543">
        <v>172.58905460112146</v>
      </c>
    </row>
    <row r="1544" spans="1:1" x14ac:dyDescent="0.25">
      <c r="A1544">
        <v>173.32113189768279</v>
      </c>
    </row>
    <row r="1545" spans="1:1" x14ac:dyDescent="0.25">
      <c r="A1545">
        <v>179.49819481218583</v>
      </c>
    </row>
    <row r="1546" spans="1:1" x14ac:dyDescent="0.25">
      <c r="A1546">
        <v>197.10957973147742</v>
      </c>
    </row>
    <row r="1547" spans="1:1" x14ac:dyDescent="0.25">
      <c r="A1547">
        <v>194.55861534952419</v>
      </c>
    </row>
    <row r="1548" spans="1:1" x14ac:dyDescent="0.25">
      <c r="A1548">
        <v>195.65328772005159</v>
      </c>
    </row>
    <row r="1549" spans="1:1" x14ac:dyDescent="0.25">
      <c r="A1549">
        <v>167.99367118510418</v>
      </c>
    </row>
    <row r="1550" spans="1:1" x14ac:dyDescent="0.25">
      <c r="A1550">
        <v>196.16435553034535</v>
      </c>
    </row>
    <row r="1551" spans="1:1" x14ac:dyDescent="0.25">
      <c r="A1551">
        <v>186.70164978248067</v>
      </c>
    </row>
    <row r="1552" spans="1:1" x14ac:dyDescent="0.25">
      <c r="A1552">
        <v>171.36871393704496</v>
      </c>
    </row>
    <row r="1553" spans="1:1" x14ac:dyDescent="0.25">
      <c r="A1553">
        <v>180.25799805473071</v>
      </c>
    </row>
    <row r="1554" spans="1:1" x14ac:dyDescent="0.25">
      <c r="A1554">
        <v>187.17003500642022</v>
      </c>
    </row>
    <row r="1555" spans="1:1" x14ac:dyDescent="0.25">
      <c r="A1555">
        <v>158.40359752546647</v>
      </c>
    </row>
    <row r="1556" spans="1:1" x14ac:dyDescent="0.25">
      <c r="A1556">
        <v>170.55138970208645</v>
      </c>
    </row>
    <row r="1557" spans="1:1" x14ac:dyDescent="0.25">
      <c r="A1557">
        <v>174.87518890520732</v>
      </c>
    </row>
    <row r="1558" spans="1:1" x14ac:dyDescent="0.25">
      <c r="A1558">
        <v>165.24750195530942</v>
      </c>
    </row>
    <row r="1559" spans="1:1" x14ac:dyDescent="0.25">
      <c r="A1559">
        <v>174.33889284875477</v>
      </c>
    </row>
    <row r="1560" spans="1:1" x14ac:dyDescent="0.25">
      <c r="A1560">
        <v>173.98309624768444</v>
      </c>
    </row>
    <row r="1561" spans="1:1" x14ac:dyDescent="0.25">
      <c r="A1561">
        <v>175.36552137316903</v>
      </c>
    </row>
    <row r="1562" spans="1:1" x14ac:dyDescent="0.25">
      <c r="A1562">
        <v>157.47188159439247</v>
      </c>
    </row>
    <row r="1563" spans="1:1" x14ac:dyDescent="0.25">
      <c r="A1563">
        <v>176.31445517581597</v>
      </c>
    </row>
    <row r="1564" spans="1:1" x14ac:dyDescent="0.25">
      <c r="A1564">
        <v>165.73994786158437</v>
      </c>
    </row>
    <row r="1565" spans="1:1" x14ac:dyDescent="0.25">
      <c r="A1565">
        <v>180.81225094720139</v>
      </c>
    </row>
    <row r="1566" spans="1:1" x14ac:dyDescent="0.25">
      <c r="A1566">
        <v>165.38530404504854</v>
      </c>
    </row>
    <row r="1567" spans="1:1" x14ac:dyDescent="0.25">
      <c r="A1567">
        <v>161.09165459129144</v>
      </c>
    </row>
    <row r="1568" spans="1:1" x14ac:dyDescent="0.25">
      <c r="A1568">
        <v>180.20517687618849</v>
      </c>
    </row>
    <row r="1569" spans="1:1" x14ac:dyDescent="0.25">
      <c r="A1569">
        <v>188.63126330033992</v>
      </c>
    </row>
    <row r="1570" spans="1:1" x14ac:dyDescent="0.25">
      <c r="A1570">
        <v>156.85505319270305</v>
      </c>
    </row>
    <row r="1571" spans="1:1" x14ac:dyDescent="0.25">
      <c r="A1571">
        <v>169.72364606845076</v>
      </c>
    </row>
    <row r="1572" spans="1:1" x14ac:dyDescent="0.25">
      <c r="A1572">
        <v>209.15505489101633</v>
      </c>
    </row>
    <row r="1573" spans="1:1" x14ac:dyDescent="0.25">
      <c r="A1573">
        <v>171.58125489077065</v>
      </c>
    </row>
    <row r="1574" spans="1:1" x14ac:dyDescent="0.25">
      <c r="A1574">
        <v>178.45788066624664</v>
      </c>
    </row>
    <row r="1575" spans="1:1" x14ac:dyDescent="0.25">
      <c r="A1575">
        <v>184.72879206528887</v>
      </c>
    </row>
    <row r="1576" spans="1:1" x14ac:dyDescent="0.25">
      <c r="A1576">
        <v>168.65969983955438</v>
      </c>
    </row>
    <row r="1577" spans="1:1" x14ac:dyDescent="0.25">
      <c r="A1577">
        <v>185.26749714583275</v>
      </c>
    </row>
    <row r="1578" spans="1:1" x14ac:dyDescent="0.25">
      <c r="A1578">
        <v>193.16865278669866</v>
      </c>
    </row>
    <row r="1579" spans="1:1" x14ac:dyDescent="0.25">
      <c r="A1579">
        <v>190.47707825011457</v>
      </c>
    </row>
    <row r="1580" spans="1:1" x14ac:dyDescent="0.25">
      <c r="A1580">
        <v>169.7614219308889</v>
      </c>
    </row>
    <row r="1581" spans="1:1" x14ac:dyDescent="0.25">
      <c r="A1581">
        <v>154.43408743594773</v>
      </c>
    </row>
    <row r="1582" spans="1:1" x14ac:dyDescent="0.25">
      <c r="A1582">
        <v>180.7727311286726</v>
      </c>
    </row>
    <row r="1583" spans="1:1" x14ac:dyDescent="0.25">
      <c r="A1583">
        <v>196.10104105668142</v>
      </c>
    </row>
    <row r="1584" spans="1:1" x14ac:dyDescent="0.25">
      <c r="A1584">
        <v>158.7590394236031</v>
      </c>
    </row>
    <row r="1585" spans="1:1" x14ac:dyDescent="0.25">
      <c r="A1585">
        <v>160.33681718981825</v>
      </c>
    </row>
    <row r="1586" spans="1:1" x14ac:dyDescent="0.25">
      <c r="A1586">
        <v>181.37729272057186</v>
      </c>
    </row>
    <row r="1587" spans="1:1" x14ac:dyDescent="0.25">
      <c r="A1587">
        <v>166.1919576334185</v>
      </c>
    </row>
    <row r="1588" spans="1:1" x14ac:dyDescent="0.25">
      <c r="A1588">
        <v>201.22011379571632</v>
      </c>
    </row>
    <row r="1589" spans="1:1" x14ac:dyDescent="0.25">
      <c r="A1589">
        <v>181.57205418974627</v>
      </c>
    </row>
    <row r="1590" spans="1:1" x14ac:dyDescent="0.25">
      <c r="A1590">
        <v>193.7603563972516</v>
      </c>
    </row>
    <row r="1591" spans="1:1" x14ac:dyDescent="0.25">
      <c r="A1591">
        <v>169.61113134202606</v>
      </c>
    </row>
    <row r="1592" spans="1:1" x14ac:dyDescent="0.25">
      <c r="A1592">
        <v>176.20554659588379</v>
      </c>
    </row>
    <row r="1593" spans="1:1" x14ac:dyDescent="0.25">
      <c r="A1593">
        <v>186.89984004668077</v>
      </c>
    </row>
    <row r="1594" spans="1:1" x14ac:dyDescent="0.25">
      <c r="A1594">
        <v>166.78954340095515</v>
      </c>
    </row>
    <row r="1595" spans="1:1" x14ac:dyDescent="0.25">
      <c r="A1595">
        <v>185.43958718582871</v>
      </c>
    </row>
    <row r="1596" spans="1:1" x14ac:dyDescent="0.25">
      <c r="A1596">
        <v>194.75831310119247</v>
      </c>
    </row>
    <row r="1597" spans="1:1" x14ac:dyDescent="0.25">
      <c r="A1597">
        <v>196.59100404242054</v>
      </c>
    </row>
    <row r="1598" spans="1:1" x14ac:dyDescent="0.25">
      <c r="A1598">
        <v>162.50083022969193</v>
      </c>
    </row>
    <row r="1599" spans="1:1" x14ac:dyDescent="0.25">
      <c r="A1599">
        <v>169.2404519970296</v>
      </c>
    </row>
    <row r="1600" spans="1:1" x14ac:dyDescent="0.25">
      <c r="A1600">
        <v>158.80887518578675</v>
      </c>
    </row>
    <row r="1601" spans="1:1" x14ac:dyDescent="0.25">
      <c r="A1601">
        <v>172.43307398603065</v>
      </c>
    </row>
    <row r="1602" spans="1:1" x14ac:dyDescent="0.25">
      <c r="A1602">
        <v>183.76305421115831</v>
      </c>
    </row>
    <row r="1603" spans="1:1" x14ac:dyDescent="0.25">
      <c r="A1603">
        <v>185.44780447045923</v>
      </c>
    </row>
    <row r="1604" spans="1:1" x14ac:dyDescent="0.25">
      <c r="A1604">
        <v>177.10906364372931</v>
      </c>
    </row>
    <row r="1605" spans="1:1" x14ac:dyDescent="0.25">
      <c r="A1605">
        <v>162.37553141836543</v>
      </c>
    </row>
    <row r="1606" spans="1:1" x14ac:dyDescent="0.25">
      <c r="A1606">
        <v>166.63477468755445</v>
      </c>
    </row>
    <row r="1607" spans="1:1" x14ac:dyDescent="0.25">
      <c r="A1607">
        <v>183.58168277773075</v>
      </c>
    </row>
    <row r="1608" spans="1:1" x14ac:dyDescent="0.25">
      <c r="A1608">
        <v>158.15802486104076</v>
      </c>
    </row>
    <row r="1609" spans="1:1" x14ac:dyDescent="0.25">
      <c r="A1609">
        <v>184.91267597783008</v>
      </c>
    </row>
    <row r="1610" spans="1:1" x14ac:dyDescent="0.25">
      <c r="A1610">
        <v>176.48350068229774</v>
      </c>
    </row>
    <row r="1611" spans="1:1" x14ac:dyDescent="0.25">
      <c r="A1611">
        <v>167.20303834590595</v>
      </c>
    </row>
    <row r="1612" spans="1:1" x14ac:dyDescent="0.25">
      <c r="A1612">
        <v>159.87286575254984</v>
      </c>
    </row>
    <row r="1613" spans="1:1" x14ac:dyDescent="0.25">
      <c r="A1613">
        <v>177.15139152714983</v>
      </c>
    </row>
    <row r="1614" spans="1:1" x14ac:dyDescent="0.25">
      <c r="A1614">
        <v>174.9806095729582</v>
      </c>
    </row>
    <row r="1615" spans="1:1" x14ac:dyDescent="0.25">
      <c r="A1615">
        <v>182.90198328104452</v>
      </c>
    </row>
    <row r="1616" spans="1:1" x14ac:dyDescent="0.25">
      <c r="A1616">
        <v>203.67394869099371</v>
      </c>
    </row>
    <row r="1617" spans="1:1" x14ac:dyDescent="0.25">
      <c r="A1617">
        <v>184.7894314876612</v>
      </c>
    </row>
    <row r="1618" spans="1:1" x14ac:dyDescent="0.25">
      <c r="A1618">
        <v>151.75253325724043</v>
      </c>
    </row>
    <row r="1619" spans="1:1" x14ac:dyDescent="0.25">
      <c r="A1619">
        <v>194.50635578396032</v>
      </c>
    </row>
    <row r="1620" spans="1:1" x14ac:dyDescent="0.25">
      <c r="A1620">
        <v>220.79545930027962</v>
      </c>
    </row>
    <row r="1621" spans="1:1" x14ac:dyDescent="0.25">
      <c r="A1621">
        <v>178.60129888576921</v>
      </c>
    </row>
    <row r="1622" spans="1:1" x14ac:dyDescent="0.25">
      <c r="A1622">
        <v>179.21418121732131</v>
      </c>
    </row>
    <row r="1623" spans="1:1" x14ac:dyDescent="0.25">
      <c r="A1623">
        <v>182.4274794314988</v>
      </c>
    </row>
    <row r="1624" spans="1:1" x14ac:dyDescent="0.25">
      <c r="A1624">
        <v>174.24327084954712</v>
      </c>
    </row>
    <row r="1625" spans="1:1" x14ac:dyDescent="0.25">
      <c r="A1625">
        <v>165.8994755060121</v>
      </c>
    </row>
    <row r="1626" spans="1:1" x14ac:dyDescent="0.25">
      <c r="A1626">
        <v>192.74023075995501</v>
      </c>
    </row>
    <row r="1627" spans="1:1" x14ac:dyDescent="0.25">
      <c r="A1627">
        <v>162.58267793164123</v>
      </c>
    </row>
    <row r="1628" spans="1:1" x14ac:dyDescent="0.25">
      <c r="A1628">
        <v>177.20484821511491</v>
      </c>
    </row>
    <row r="1629" spans="1:1" x14ac:dyDescent="0.25">
      <c r="A1629">
        <v>172.97854798089247</v>
      </c>
    </row>
    <row r="1630" spans="1:1" x14ac:dyDescent="0.25">
      <c r="A1630">
        <v>173.5155091053457</v>
      </c>
    </row>
    <row r="1631" spans="1:1" x14ac:dyDescent="0.25">
      <c r="A1631">
        <v>176.9429739950283</v>
      </c>
    </row>
    <row r="1632" spans="1:1" x14ac:dyDescent="0.25">
      <c r="A1632">
        <v>162.16188201797195</v>
      </c>
    </row>
    <row r="1633" spans="1:1" x14ac:dyDescent="0.25">
      <c r="A1633">
        <v>199.2549413087545</v>
      </c>
    </row>
    <row r="1634" spans="1:1" x14ac:dyDescent="0.25">
      <c r="A1634">
        <v>159.09015461220406</v>
      </c>
    </row>
    <row r="1635" spans="1:1" x14ac:dyDescent="0.25">
      <c r="A1635">
        <v>167.36315716188983</v>
      </c>
    </row>
    <row r="1636" spans="1:1" x14ac:dyDescent="0.25">
      <c r="A1636">
        <v>179.95292397317826</v>
      </c>
    </row>
    <row r="1637" spans="1:1" x14ac:dyDescent="0.25">
      <c r="A1637">
        <v>173.75750518185669</v>
      </c>
    </row>
    <row r="1638" spans="1:1" x14ac:dyDescent="0.25">
      <c r="A1638">
        <v>159.59542894124752</v>
      </c>
    </row>
    <row r="1639" spans="1:1" x14ac:dyDescent="0.25">
      <c r="A1639">
        <v>184.15525220079871</v>
      </c>
    </row>
    <row r="1640" spans="1:1" x14ac:dyDescent="0.25">
      <c r="A1640">
        <v>186.26678398577496</v>
      </c>
    </row>
    <row r="1641" spans="1:1" x14ac:dyDescent="0.25">
      <c r="A1641">
        <v>188.4007655105961</v>
      </c>
    </row>
    <row r="1642" spans="1:1" x14ac:dyDescent="0.25">
      <c r="A1642">
        <v>170.77534026684589</v>
      </c>
    </row>
    <row r="1643" spans="1:1" x14ac:dyDescent="0.25">
      <c r="A1643">
        <v>183.58415091897768</v>
      </c>
    </row>
    <row r="1644" spans="1:1" x14ac:dyDescent="0.25">
      <c r="A1644">
        <v>178.85414296033559</v>
      </c>
    </row>
    <row r="1645" spans="1:1" x14ac:dyDescent="0.25">
      <c r="A1645">
        <v>155.11452589707915</v>
      </c>
    </row>
    <row r="1646" spans="1:1" x14ac:dyDescent="0.25">
      <c r="A1646">
        <v>197.41557012894191</v>
      </c>
    </row>
    <row r="1647" spans="1:1" x14ac:dyDescent="0.25">
      <c r="A1647">
        <v>187.45344265043968</v>
      </c>
    </row>
    <row r="1648" spans="1:1" x14ac:dyDescent="0.25">
      <c r="A1648">
        <v>166.72265233937651</v>
      </c>
    </row>
    <row r="1649" spans="1:1" x14ac:dyDescent="0.25">
      <c r="A1649">
        <v>161.45288997067837</v>
      </c>
    </row>
    <row r="1650" spans="1:1" x14ac:dyDescent="0.25">
      <c r="A1650">
        <v>173.3040913775767</v>
      </c>
    </row>
    <row r="1651" spans="1:1" x14ac:dyDescent="0.25">
      <c r="A1651">
        <v>180.86946157454804</v>
      </c>
    </row>
    <row r="1652" spans="1:1" x14ac:dyDescent="0.25">
      <c r="A1652">
        <v>159.64148120547179</v>
      </c>
    </row>
    <row r="1653" spans="1:1" x14ac:dyDescent="0.25">
      <c r="A1653">
        <v>172.71136799608939</v>
      </c>
    </row>
    <row r="1654" spans="1:1" x14ac:dyDescent="0.25">
      <c r="A1654">
        <v>148.58692780835554</v>
      </c>
    </row>
    <row r="1655" spans="1:1" x14ac:dyDescent="0.25">
      <c r="A1655">
        <v>185.54011590895243</v>
      </c>
    </row>
    <row r="1656" spans="1:1" x14ac:dyDescent="0.25">
      <c r="A1656">
        <v>209.21795554459095</v>
      </c>
    </row>
    <row r="1657" spans="1:1" x14ac:dyDescent="0.25">
      <c r="A1657">
        <v>192.06073817331344</v>
      </c>
    </row>
    <row r="1658" spans="1:1" x14ac:dyDescent="0.25">
      <c r="A1658">
        <v>191.96937260931008</v>
      </c>
    </row>
    <row r="1659" spans="1:1" x14ac:dyDescent="0.25">
      <c r="A1659">
        <v>169.49823235408985</v>
      </c>
    </row>
    <row r="1660" spans="1:1" x14ac:dyDescent="0.25">
      <c r="A1660">
        <v>172.45335117040668</v>
      </c>
    </row>
    <row r="1661" spans="1:1" x14ac:dyDescent="0.25">
      <c r="A1661">
        <v>175.47199137043208</v>
      </c>
    </row>
    <row r="1662" spans="1:1" x14ac:dyDescent="0.25">
      <c r="A1662">
        <v>163.71149045953644</v>
      </c>
    </row>
    <row r="1663" spans="1:1" x14ac:dyDescent="0.25">
      <c r="A1663">
        <v>184.7195993475907</v>
      </c>
    </row>
    <row r="1664" spans="1:1" x14ac:dyDescent="0.25">
      <c r="A1664">
        <v>166.4343970885966</v>
      </c>
    </row>
    <row r="1665" spans="1:1" x14ac:dyDescent="0.25">
      <c r="A1665">
        <v>173.13142494531348</v>
      </c>
    </row>
    <row r="1666" spans="1:1" x14ac:dyDescent="0.25">
      <c r="A1666">
        <v>177.22604171540297</v>
      </c>
    </row>
    <row r="1667" spans="1:1" x14ac:dyDescent="0.25">
      <c r="A1667">
        <v>188.28457074123435</v>
      </c>
    </row>
    <row r="1668" spans="1:1" x14ac:dyDescent="0.25">
      <c r="A1668">
        <v>171.31284822498856</v>
      </c>
    </row>
    <row r="1669" spans="1:1" x14ac:dyDescent="0.25">
      <c r="A1669">
        <v>159.20936435650219</v>
      </c>
    </row>
    <row r="1670" spans="1:1" x14ac:dyDescent="0.25">
      <c r="A1670">
        <v>196.00503479596227</v>
      </c>
    </row>
    <row r="1671" spans="1:1" x14ac:dyDescent="0.25">
      <c r="A1671">
        <v>184.2331538326107</v>
      </c>
    </row>
    <row r="1672" spans="1:1" x14ac:dyDescent="0.25">
      <c r="A1672">
        <v>188.54711002932163</v>
      </c>
    </row>
    <row r="1673" spans="1:1" x14ac:dyDescent="0.25">
      <c r="A1673">
        <v>147.9184310126584</v>
      </c>
    </row>
    <row r="1674" spans="1:1" x14ac:dyDescent="0.25">
      <c r="A1674">
        <v>178.09139863929886</v>
      </c>
    </row>
    <row r="1675" spans="1:1" x14ac:dyDescent="0.25">
      <c r="A1675">
        <v>198.6731102631893</v>
      </c>
    </row>
    <row r="1676" spans="1:1" x14ac:dyDescent="0.25">
      <c r="A1676">
        <v>155.68465174583253</v>
      </c>
    </row>
    <row r="1677" spans="1:1" x14ac:dyDescent="0.25">
      <c r="A1677">
        <v>155.96504441491561</v>
      </c>
    </row>
    <row r="1678" spans="1:1" x14ac:dyDescent="0.25">
      <c r="A1678">
        <v>182.89122395872255</v>
      </c>
    </row>
    <row r="1679" spans="1:1" x14ac:dyDescent="0.25">
      <c r="A1679">
        <v>173.69055500312243</v>
      </c>
    </row>
    <row r="1680" spans="1:1" x14ac:dyDescent="0.25">
      <c r="A1680">
        <v>177.30580553761683</v>
      </c>
    </row>
    <row r="1681" spans="1:1" x14ac:dyDescent="0.25">
      <c r="A1681">
        <v>178.02697571896715</v>
      </c>
    </row>
    <row r="1682" spans="1:1" x14ac:dyDescent="0.25">
      <c r="A1682">
        <v>161.77229996246751</v>
      </c>
    </row>
    <row r="1683" spans="1:1" x14ac:dyDescent="0.25">
      <c r="A1683">
        <v>149.25613400992006</v>
      </c>
    </row>
    <row r="1684" spans="1:1" x14ac:dyDescent="0.25">
      <c r="A1684">
        <v>194.09034835989587</v>
      </c>
    </row>
    <row r="1685" spans="1:1" x14ac:dyDescent="0.25">
      <c r="A1685">
        <v>179.12309645980713</v>
      </c>
    </row>
    <row r="1686" spans="1:1" x14ac:dyDescent="0.25">
      <c r="A1686">
        <v>196.82765001634834</v>
      </c>
    </row>
    <row r="1687" spans="1:1" x14ac:dyDescent="0.25">
      <c r="A1687">
        <v>167.29925151666976</v>
      </c>
    </row>
    <row r="1688" spans="1:1" x14ac:dyDescent="0.25">
      <c r="A1688">
        <v>164.39065790182212</v>
      </c>
    </row>
    <row r="1689" spans="1:1" x14ac:dyDescent="0.25">
      <c r="A1689">
        <v>182.55427095100458</v>
      </c>
    </row>
    <row r="1690" spans="1:1" x14ac:dyDescent="0.25">
      <c r="A1690">
        <v>184.03585032574483</v>
      </c>
    </row>
    <row r="1691" spans="1:1" x14ac:dyDescent="0.25">
      <c r="A1691">
        <v>200.00892151147127</v>
      </c>
    </row>
    <row r="1692" spans="1:1" x14ac:dyDescent="0.25">
      <c r="A1692">
        <v>181.67849462843151</v>
      </c>
    </row>
    <row r="1693" spans="1:1" x14ac:dyDescent="0.25">
      <c r="A1693">
        <v>188.1296246763668</v>
      </c>
    </row>
    <row r="1694" spans="1:1" x14ac:dyDescent="0.25">
      <c r="A1694">
        <v>179.74397438665619</v>
      </c>
    </row>
    <row r="1695" spans="1:1" x14ac:dyDescent="0.25">
      <c r="A1695">
        <v>172.99264742250671</v>
      </c>
    </row>
    <row r="1696" spans="1:1" x14ac:dyDescent="0.25">
      <c r="A1696">
        <v>165.24224052845966</v>
      </c>
    </row>
    <row r="1697" spans="1:1" x14ac:dyDescent="0.25">
      <c r="A1697">
        <v>177.40083636526833</v>
      </c>
    </row>
    <row r="1698" spans="1:1" x14ac:dyDescent="0.25">
      <c r="A1698">
        <v>163.24609065195546</v>
      </c>
    </row>
    <row r="1699" spans="1:1" x14ac:dyDescent="0.25">
      <c r="A1699">
        <v>177.00031763597508</v>
      </c>
    </row>
    <row r="1700" spans="1:1" x14ac:dyDescent="0.25">
      <c r="A1700">
        <v>187.481818885135</v>
      </c>
    </row>
    <row r="1701" spans="1:1" x14ac:dyDescent="0.25">
      <c r="A1701">
        <v>165.19471033534501</v>
      </c>
    </row>
    <row r="1702" spans="1:1" x14ac:dyDescent="0.25">
      <c r="A1702">
        <v>180.74420710108825</v>
      </c>
    </row>
    <row r="1703" spans="1:1" x14ac:dyDescent="0.25">
      <c r="A1703">
        <v>165.34341954029514</v>
      </c>
    </row>
    <row r="1704" spans="1:1" x14ac:dyDescent="0.25">
      <c r="A1704">
        <v>153.27751940349117</v>
      </c>
    </row>
    <row r="1705" spans="1:1" x14ac:dyDescent="0.25">
      <c r="A1705">
        <v>157.33266069291858</v>
      </c>
    </row>
    <row r="1706" spans="1:1" x14ac:dyDescent="0.25">
      <c r="A1706">
        <v>154.71761331427842</v>
      </c>
    </row>
    <row r="1707" spans="1:1" x14ac:dyDescent="0.25">
      <c r="A1707">
        <v>179.50030825049907</v>
      </c>
    </row>
    <row r="1708" spans="1:1" x14ac:dyDescent="0.25">
      <c r="A1708">
        <v>179.22361040364194</v>
      </c>
    </row>
    <row r="1709" spans="1:1" x14ac:dyDescent="0.25">
      <c r="A1709">
        <v>171.54624275535753</v>
      </c>
    </row>
    <row r="1710" spans="1:1" x14ac:dyDescent="0.25">
      <c r="A1710">
        <v>179.96791017212672</v>
      </c>
    </row>
    <row r="1711" spans="1:1" x14ac:dyDescent="0.25">
      <c r="A1711">
        <v>170.01603952012374</v>
      </c>
    </row>
    <row r="1712" spans="1:1" x14ac:dyDescent="0.25">
      <c r="A1712">
        <v>196.93010004702955</v>
      </c>
    </row>
    <row r="1713" spans="1:1" x14ac:dyDescent="0.25">
      <c r="A1713">
        <v>165.16692527220584</v>
      </c>
    </row>
    <row r="1714" spans="1:1" x14ac:dyDescent="0.25">
      <c r="A1714">
        <v>152.94090631941799</v>
      </c>
    </row>
    <row r="1715" spans="1:1" x14ac:dyDescent="0.25">
      <c r="A1715">
        <v>177.14534679798817</v>
      </c>
    </row>
    <row r="1716" spans="1:1" x14ac:dyDescent="0.25">
      <c r="A1716">
        <v>194.26746335811913</v>
      </c>
    </row>
    <row r="1717" spans="1:1" x14ac:dyDescent="0.25">
      <c r="A1717">
        <v>195.3565787160187</v>
      </c>
    </row>
    <row r="1718" spans="1:1" x14ac:dyDescent="0.25">
      <c r="A1718">
        <v>172.58197532173654</v>
      </c>
    </row>
    <row r="1719" spans="1:1" x14ac:dyDescent="0.25">
      <c r="A1719">
        <v>172.2482441989996</v>
      </c>
    </row>
    <row r="1720" spans="1:1" x14ac:dyDescent="0.25">
      <c r="A1720">
        <v>179.35171727986017</v>
      </c>
    </row>
    <row r="1721" spans="1:1" x14ac:dyDescent="0.25">
      <c r="A1721">
        <v>170.85704017590615</v>
      </c>
    </row>
    <row r="1722" spans="1:1" x14ac:dyDescent="0.25">
      <c r="A1722">
        <v>179.97218138661992</v>
      </c>
    </row>
    <row r="1723" spans="1:1" x14ac:dyDescent="0.25">
      <c r="A1723">
        <v>185.75429736374645</v>
      </c>
    </row>
    <row r="1724" spans="1:1" x14ac:dyDescent="0.25">
      <c r="A1724">
        <v>174.70411863614572</v>
      </c>
    </row>
    <row r="1725" spans="1:1" x14ac:dyDescent="0.25">
      <c r="A1725">
        <v>170.70503518953046</v>
      </c>
    </row>
    <row r="1726" spans="1:1" x14ac:dyDescent="0.25">
      <c r="A1726">
        <v>164.96988779254025</v>
      </c>
    </row>
    <row r="1727" spans="1:1" x14ac:dyDescent="0.25">
      <c r="A1727">
        <v>176.91580966202309</v>
      </c>
    </row>
    <row r="1728" spans="1:1" x14ac:dyDescent="0.25">
      <c r="A1728">
        <v>169.00915612568497</v>
      </c>
    </row>
    <row r="1729" spans="1:1" x14ac:dyDescent="0.25">
      <c r="A1729">
        <v>189.71213181503117</v>
      </c>
    </row>
    <row r="1730" spans="1:1" x14ac:dyDescent="0.25">
      <c r="A1730">
        <v>180.81225094720139</v>
      </c>
    </row>
    <row r="1731" spans="1:1" x14ac:dyDescent="0.25">
      <c r="A1731">
        <v>175.68700046540471</v>
      </c>
    </row>
    <row r="1732" spans="1:1" x14ac:dyDescent="0.25">
      <c r="A1732">
        <v>194.3003324966412</v>
      </c>
    </row>
    <row r="1733" spans="1:1" x14ac:dyDescent="0.25">
      <c r="A1733">
        <v>163.64028384559788</v>
      </c>
    </row>
    <row r="1734" spans="1:1" x14ac:dyDescent="0.25">
      <c r="A1734">
        <v>170.67560962532298</v>
      </c>
    </row>
    <row r="1735" spans="1:1" x14ac:dyDescent="0.25">
      <c r="A1735">
        <v>162.65468262718059</v>
      </c>
    </row>
    <row r="1736" spans="1:1" x14ac:dyDescent="0.25">
      <c r="A1736">
        <v>178.90405261896376</v>
      </c>
    </row>
    <row r="1737" spans="1:1" x14ac:dyDescent="0.25">
      <c r="A1737">
        <v>179.49714548267366</v>
      </c>
    </row>
    <row r="1738" spans="1:1" x14ac:dyDescent="0.25">
      <c r="A1738">
        <v>167.22565065792878</v>
      </c>
    </row>
    <row r="1739" spans="1:1" x14ac:dyDescent="0.25">
      <c r="A1739">
        <v>174.55388716443849</v>
      </c>
    </row>
    <row r="1740" spans="1:1" x14ac:dyDescent="0.25">
      <c r="A1740">
        <v>169.90348045583232</v>
      </c>
    </row>
    <row r="1741" spans="1:1" x14ac:dyDescent="0.25">
      <c r="A1741">
        <v>159.67340446950402</v>
      </c>
    </row>
    <row r="1742" spans="1:1" x14ac:dyDescent="0.25">
      <c r="A1742">
        <v>182.35733692636131</v>
      </c>
    </row>
    <row r="1743" spans="1:1" x14ac:dyDescent="0.25">
      <c r="A1743">
        <v>184.61992782322341</v>
      </c>
    </row>
    <row r="1744" spans="1:1" x14ac:dyDescent="0.25">
      <c r="A1744">
        <v>189.22261220795917</v>
      </c>
    </row>
    <row r="1745" spans="1:1" x14ac:dyDescent="0.25">
      <c r="A1745">
        <v>196.17558778991224</v>
      </c>
    </row>
    <row r="1746" spans="1:1" x14ac:dyDescent="0.25">
      <c r="A1746">
        <v>180.52244387108658</v>
      </c>
    </row>
    <row r="1747" spans="1:1" x14ac:dyDescent="0.25">
      <c r="A1747">
        <v>192.73520580172772</v>
      </c>
    </row>
    <row r="1748" spans="1:1" x14ac:dyDescent="0.25">
      <c r="A1748">
        <v>176.00292254501255</v>
      </c>
    </row>
    <row r="1749" spans="1:1" x14ac:dyDescent="0.25">
      <c r="A1749">
        <v>172.08326299696637</v>
      </c>
    </row>
    <row r="1750" spans="1:1" x14ac:dyDescent="0.25">
      <c r="A1750">
        <v>178.22761934512528</v>
      </c>
    </row>
    <row r="1751" spans="1:1" x14ac:dyDescent="0.25">
      <c r="A1751">
        <v>202.89986865536775</v>
      </c>
    </row>
    <row r="1752" spans="1:1" x14ac:dyDescent="0.25">
      <c r="A1752">
        <v>163.74480297672562</v>
      </c>
    </row>
    <row r="1753" spans="1:1" x14ac:dyDescent="0.25">
      <c r="A1753">
        <v>169.77759047294967</v>
      </c>
    </row>
    <row r="1754" spans="1:1" x14ac:dyDescent="0.25">
      <c r="A1754">
        <v>172.23095243098214</v>
      </c>
    </row>
    <row r="1755" spans="1:1" x14ac:dyDescent="0.25">
      <c r="A1755">
        <v>176.72701902556582</v>
      </c>
    </row>
    <row r="1756" spans="1:1" x14ac:dyDescent="0.25">
      <c r="A1756">
        <v>186.62281705546775</v>
      </c>
    </row>
    <row r="1757" spans="1:1" x14ac:dyDescent="0.25">
      <c r="A1757">
        <v>168.94826545540127</v>
      </c>
    </row>
    <row r="1758" spans="1:1" x14ac:dyDescent="0.25">
      <c r="A1758">
        <v>174.95077018866141</v>
      </c>
    </row>
    <row r="1759" spans="1:1" x14ac:dyDescent="0.25">
      <c r="A1759">
        <v>180.53660242985643</v>
      </c>
    </row>
    <row r="1760" spans="1:1" x14ac:dyDescent="0.25">
      <c r="A1760">
        <v>163.85003151372075</v>
      </c>
    </row>
    <row r="1761" spans="1:1" x14ac:dyDescent="0.25">
      <c r="A1761">
        <v>179.2676674638642</v>
      </c>
    </row>
    <row r="1762" spans="1:1" x14ac:dyDescent="0.25">
      <c r="A1762">
        <v>172.04449692217167</v>
      </c>
    </row>
    <row r="1763" spans="1:1" x14ac:dyDescent="0.25">
      <c r="A1763">
        <v>188.83979906677268</v>
      </c>
    </row>
    <row r="1764" spans="1:1" x14ac:dyDescent="0.25">
      <c r="A1764">
        <v>176.53556811710587</v>
      </c>
    </row>
    <row r="1765" spans="1:1" x14ac:dyDescent="0.25">
      <c r="A1765">
        <v>181.10499910180806</v>
      </c>
    </row>
    <row r="1766" spans="1:1" x14ac:dyDescent="0.25">
      <c r="A1766">
        <v>167.4410144558351</v>
      </c>
    </row>
    <row r="1767" spans="1:1" x14ac:dyDescent="0.25">
      <c r="A1767">
        <v>160.26519675579038</v>
      </c>
    </row>
    <row r="1768" spans="1:1" x14ac:dyDescent="0.25">
      <c r="A1768">
        <v>163.70135186734842</v>
      </c>
    </row>
    <row r="1769" spans="1:1" x14ac:dyDescent="0.25">
      <c r="A1769">
        <v>149.70010384859052</v>
      </c>
    </row>
    <row r="1770" spans="1:1" x14ac:dyDescent="0.25">
      <c r="A1770">
        <v>171.80621044717554</v>
      </c>
    </row>
    <row r="1771" spans="1:1" x14ac:dyDescent="0.25">
      <c r="A1771">
        <v>167.475139833914</v>
      </c>
    </row>
    <row r="1772" spans="1:1" x14ac:dyDescent="0.25">
      <c r="A1772">
        <v>163.6023601902707</v>
      </c>
    </row>
    <row r="1773" spans="1:1" x14ac:dyDescent="0.25">
      <c r="A1773">
        <v>178.63025151273177</v>
      </c>
    </row>
    <row r="1774" spans="1:1" x14ac:dyDescent="0.25">
      <c r="A1774">
        <v>156.29021832937724</v>
      </c>
    </row>
    <row r="1775" spans="1:1" x14ac:dyDescent="0.25">
      <c r="A1775">
        <v>175.54862198339833</v>
      </c>
    </row>
    <row r="1776" spans="1:1" x14ac:dyDescent="0.25">
      <c r="A1776">
        <v>161.67008640040876</v>
      </c>
    </row>
    <row r="1777" spans="1:1" x14ac:dyDescent="0.25">
      <c r="A1777">
        <v>173.2238250595401</v>
      </c>
    </row>
    <row r="1778" spans="1:1" x14ac:dyDescent="0.25">
      <c r="A1778">
        <v>164.7284237704298</v>
      </c>
    </row>
    <row r="1779" spans="1:1" x14ac:dyDescent="0.25">
      <c r="A1779">
        <v>182.35383423489111</v>
      </c>
    </row>
    <row r="1780" spans="1:1" x14ac:dyDescent="0.25">
      <c r="A1780">
        <v>152.45579094043933</v>
      </c>
    </row>
    <row r="1781" spans="1:1" x14ac:dyDescent="0.25">
      <c r="A1781">
        <v>169.85080707017914</v>
      </c>
    </row>
    <row r="1782" spans="1:1" x14ac:dyDescent="0.25">
      <c r="A1782">
        <v>185.19295041260193</v>
      </c>
    </row>
    <row r="1783" spans="1:1" x14ac:dyDescent="0.25">
      <c r="A1783">
        <v>167.6648320069944</v>
      </c>
    </row>
    <row r="1784" spans="1:1" x14ac:dyDescent="0.25">
      <c r="A1784">
        <v>165.230357980181</v>
      </c>
    </row>
    <row r="1785" spans="1:1" x14ac:dyDescent="0.25">
      <c r="A1785">
        <v>190.24324034107849</v>
      </c>
    </row>
    <row r="1786" spans="1:1" x14ac:dyDescent="0.25">
      <c r="A1786">
        <v>176.54156850840081</v>
      </c>
    </row>
    <row r="1787" spans="1:1" x14ac:dyDescent="0.25">
      <c r="A1787">
        <v>148.84042217163369</v>
      </c>
    </row>
    <row r="1788" spans="1:1" x14ac:dyDescent="0.25">
      <c r="A1788">
        <v>177.65419771494635</v>
      </c>
    </row>
    <row r="1789" spans="1:1" x14ac:dyDescent="0.25">
      <c r="A1789">
        <v>164.12764567648992</v>
      </c>
    </row>
    <row r="1790" spans="1:1" x14ac:dyDescent="0.25">
      <c r="A1790">
        <v>164.33505821696599</v>
      </c>
    </row>
    <row r="1791" spans="1:1" x14ac:dyDescent="0.25">
      <c r="A1791">
        <v>186.96803168568294</v>
      </c>
    </row>
    <row r="1792" spans="1:1" x14ac:dyDescent="0.25">
      <c r="A1792">
        <v>192.00906977930572</v>
      </c>
    </row>
    <row r="1793" spans="1:1" x14ac:dyDescent="0.25">
      <c r="A1793">
        <v>193.2083795152721</v>
      </c>
    </row>
    <row r="1794" spans="1:1" x14ac:dyDescent="0.25">
      <c r="A1794">
        <v>172.541494849429</v>
      </c>
    </row>
    <row r="1795" spans="1:1" x14ac:dyDescent="0.25">
      <c r="A1795">
        <v>182.91634874985903</v>
      </c>
    </row>
    <row r="1796" spans="1:1" x14ac:dyDescent="0.25">
      <c r="A1796">
        <v>173.19670506440161</v>
      </c>
    </row>
    <row r="1797" spans="1:1" x14ac:dyDescent="0.25">
      <c r="A1797">
        <v>179.88455498270923</v>
      </c>
    </row>
    <row r="1798" spans="1:1" x14ac:dyDescent="0.25">
      <c r="A1798">
        <v>185.75010004569776</v>
      </c>
    </row>
    <row r="1799" spans="1:1" x14ac:dyDescent="0.25">
      <c r="A1799">
        <v>162.72009575986885</v>
      </c>
    </row>
    <row r="1800" spans="1:1" x14ac:dyDescent="0.25">
      <c r="A1800">
        <v>186.21907644119347</v>
      </c>
    </row>
    <row r="1801" spans="1:1" x14ac:dyDescent="0.25">
      <c r="A1801">
        <v>171.78878566555795</v>
      </c>
    </row>
    <row r="1802" spans="1:1" x14ac:dyDescent="0.25">
      <c r="A1802">
        <v>166.7214404376864</v>
      </c>
    </row>
    <row r="1803" spans="1:1" x14ac:dyDescent="0.25">
      <c r="A1803">
        <v>186.64211880677612</v>
      </c>
    </row>
    <row r="1804" spans="1:1" x14ac:dyDescent="0.25">
      <c r="A1804">
        <v>149.10597643465735</v>
      </c>
    </row>
    <row r="1805" spans="1:1" x14ac:dyDescent="0.25">
      <c r="A1805">
        <v>175.49587470130064</v>
      </c>
    </row>
    <row r="1806" spans="1:1" x14ac:dyDescent="0.25">
      <c r="A1806">
        <v>151.94673311343649</v>
      </c>
    </row>
    <row r="1807" spans="1:1" x14ac:dyDescent="0.25">
      <c r="A1807">
        <v>193.2242820301326</v>
      </c>
    </row>
    <row r="1808" spans="1:1" x14ac:dyDescent="0.25">
      <c r="A1808">
        <v>157.15063897077926</v>
      </c>
    </row>
    <row r="1809" spans="1:1" x14ac:dyDescent="0.25">
      <c r="A1809">
        <v>163.14393620705232</v>
      </c>
    </row>
    <row r="1810" spans="1:1" x14ac:dyDescent="0.25">
      <c r="A1810">
        <v>176.7420643416699</v>
      </c>
    </row>
    <row r="1811" spans="1:1" x14ac:dyDescent="0.25">
      <c r="A1811">
        <v>179.79502205052995</v>
      </c>
    </row>
    <row r="1812" spans="1:1" x14ac:dyDescent="0.25">
      <c r="A1812">
        <v>181.15278054283408</v>
      </c>
    </row>
    <row r="1813" spans="1:1" x14ac:dyDescent="0.25">
      <c r="A1813">
        <v>169.59054379258305</v>
      </c>
    </row>
    <row r="1814" spans="1:1" x14ac:dyDescent="0.25">
      <c r="A1814">
        <v>173.48346760700224</v>
      </c>
    </row>
    <row r="1815" spans="1:1" x14ac:dyDescent="0.25">
      <c r="A1815">
        <v>162.07740360259777</v>
      </c>
    </row>
    <row r="1816" spans="1:1" x14ac:dyDescent="0.25">
      <c r="A1816">
        <v>173.96414919930976</v>
      </c>
    </row>
    <row r="1817" spans="1:1" x14ac:dyDescent="0.25">
      <c r="A1817">
        <v>147.11999470891897</v>
      </c>
    </row>
    <row r="1818" spans="1:1" x14ac:dyDescent="0.25">
      <c r="A1818">
        <v>163.59650759186479</v>
      </c>
    </row>
    <row r="1819" spans="1:1" x14ac:dyDescent="0.25">
      <c r="A1819">
        <v>146.23477442073636</v>
      </c>
    </row>
    <row r="1820" spans="1:1" x14ac:dyDescent="0.25">
      <c r="A1820">
        <v>178.66748054148047</v>
      </c>
    </row>
    <row r="1821" spans="1:1" x14ac:dyDescent="0.25">
      <c r="A1821">
        <v>185.98990878745099</v>
      </c>
    </row>
    <row r="1822" spans="1:1" x14ac:dyDescent="0.25">
      <c r="A1822">
        <v>165.30144635980832</v>
      </c>
    </row>
    <row r="1823" spans="1:1" x14ac:dyDescent="0.25">
      <c r="A1823">
        <v>179.07083689424326</v>
      </c>
    </row>
    <row r="1824" spans="1:1" x14ac:dyDescent="0.25">
      <c r="A1824">
        <v>192.81368382580695</v>
      </c>
    </row>
    <row r="1825" spans="1:1" x14ac:dyDescent="0.25">
      <c r="A1825">
        <v>178.22454525303328</v>
      </c>
    </row>
    <row r="1826" spans="1:1" x14ac:dyDescent="0.25">
      <c r="A1826">
        <v>171.81133886042517</v>
      </c>
    </row>
    <row r="1827" spans="1:1" x14ac:dyDescent="0.25">
      <c r="A1827">
        <v>169.2963472676638</v>
      </c>
    </row>
    <row r="1828" spans="1:1" x14ac:dyDescent="0.25">
      <c r="A1828">
        <v>168.06487779904273</v>
      </c>
    </row>
    <row r="1829" spans="1:1" x14ac:dyDescent="0.25">
      <c r="A1829">
        <v>168.99366743091377</v>
      </c>
    </row>
    <row r="1830" spans="1:1" x14ac:dyDescent="0.25">
      <c r="A1830">
        <v>173.85537363297772</v>
      </c>
    </row>
    <row r="1831" spans="1:1" x14ac:dyDescent="0.25">
      <c r="A1831">
        <v>192.09609023237135</v>
      </c>
    </row>
    <row r="1832" spans="1:1" x14ac:dyDescent="0.25">
      <c r="A1832">
        <v>191.67759988777107</v>
      </c>
    </row>
    <row r="1833" spans="1:1" x14ac:dyDescent="0.25">
      <c r="A1833">
        <v>181.45591853754013</v>
      </c>
    </row>
    <row r="1834" spans="1:1" x14ac:dyDescent="0.25">
      <c r="A1834">
        <v>169.18225115732639</v>
      </c>
    </row>
    <row r="1835" spans="1:1" x14ac:dyDescent="0.25">
      <c r="A1835">
        <v>192.58504822646501</v>
      </c>
    </row>
    <row r="1836" spans="1:1" x14ac:dyDescent="0.25">
      <c r="A1836">
        <v>178.96755922338343</v>
      </c>
    </row>
    <row r="1837" spans="1:1" x14ac:dyDescent="0.25">
      <c r="A1837">
        <v>184.34739773583715</v>
      </c>
    </row>
    <row r="1838" spans="1:1" x14ac:dyDescent="0.25">
      <c r="A1838">
        <v>155.46603650436737</v>
      </c>
    </row>
    <row r="1839" spans="1:1" x14ac:dyDescent="0.25">
      <c r="A1839">
        <v>187.87379518544185</v>
      </c>
    </row>
    <row r="1840" spans="1:1" x14ac:dyDescent="0.25">
      <c r="A1840">
        <v>169.21300685753522</v>
      </c>
    </row>
    <row r="1841" spans="1:1" x14ac:dyDescent="0.25">
      <c r="A1841">
        <v>171.6861582834099</v>
      </c>
    </row>
    <row r="1842" spans="1:1" x14ac:dyDescent="0.25">
      <c r="A1842">
        <v>163.77947518849396</v>
      </c>
    </row>
    <row r="1843" spans="1:1" x14ac:dyDescent="0.25">
      <c r="A1843">
        <v>172.07918391322892</v>
      </c>
    </row>
    <row r="1844" spans="1:1" x14ac:dyDescent="0.25">
      <c r="A1844">
        <v>177.54360429607914</v>
      </c>
    </row>
    <row r="1845" spans="1:1" x14ac:dyDescent="0.25">
      <c r="A1845">
        <v>166.77375912040588</v>
      </c>
    </row>
    <row r="1846" spans="1:1" x14ac:dyDescent="0.25">
      <c r="A1846">
        <v>165.62682718431461</v>
      </c>
    </row>
    <row r="1847" spans="1:1" x14ac:dyDescent="0.25">
      <c r="A1847">
        <v>200.24066076148301</v>
      </c>
    </row>
    <row r="1848" spans="1:1" x14ac:dyDescent="0.25">
      <c r="A1848">
        <v>155.23855368955992</v>
      </c>
    </row>
    <row r="1849" spans="1:1" x14ac:dyDescent="0.25">
      <c r="A1849">
        <v>177.26641873268818</v>
      </c>
    </row>
    <row r="1850" spans="1:1" x14ac:dyDescent="0.25">
      <c r="A1850">
        <v>161.39628529417678</v>
      </c>
    </row>
    <row r="1851" spans="1:1" x14ac:dyDescent="0.25">
      <c r="A1851">
        <v>170.61986214757781</v>
      </c>
    </row>
    <row r="1852" spans="1:1" x14ac:dyDescent="0.25">
      <c r="A1852">
        <v>179.37276298725919</v>
      </c>
    </row>
    <row r="1853" spans="1:1" x14ac:dyDescent="0.25">
      <c r="A1853">
        <v>163.53647412033752</v>
      </c>
    </row>
    <row r="1854" spans="1:1" x14ac:dyDescent="0.25">
      <c r="A1854">
        <v>178.46716205967823</v>
      </c>
    </row>
    <row r="1855" spans="1:1" x14ac:dyDescent="0.25">
      <c r="A1855">
        <v>163.86152980048792</v>
      </c>
    </row>
    <row r="1856" spans="1:1" x14ac:dyDescent="0.25">
      <c r="A1856">
        <v>158.12574689407484</v>
      </c>
    </row>
    <row r="1857" spans="1:1" x14ac:dyDescent="0.25">
      <c r="A1857">
        <v>168.19978314815671</v>
      </c>
    </row>
    <row r="1858" spans="1:1" x14ac:dyDescent="0.25">
      <c r="A1858">
        <v>181.31903276371304</v>
      </c>
    </row>
    <row r="1859" spans="1:1" x14ac:dyDescent="0.25">
      <c r="A1859">
        <v>190.64192643854767</v>
      </c>
    </row>
    <row r="1860" spans="1:1" x14ac:dyDescent="0.25">
      <c r="A1860">
        <v>181.12942926636606</v>
      </c>
    </row>
    <row r="1861" spans="1:1" x14ac:dyDescent="0.25">
      <c r="A1861">
        <v>165.06469693085819</v>
      </c>
    </row>
    <row r="1862" spans="1:1" x14ac:dyDescent="0.25">
      <c r="A1862">
        <v>206.95211320417002</v>
      </c>
    </row>
    <row r="1863" spans="1:1" x14ac:dyDescent="0.25">
      <c r="A1863">
        <v>173.77249138080515</v>
      </c>
    </row>
    <row r="1864" spans="1:1" x14ac:dyDescent="0.25">
      <c r="A1864">
        <v>169.0356701699784</v>
      </c>
    </row>
    <row r="1865" spans="1:1" x14ac:dyDescent="0.25">
      <c r="A1865">
        <v>178.14359908770712</v>
      </c>
    </row>
    <row r="1866" spans="1:1" x14ac:dyDescent="0.25">
      <c r="A1866">
        <v>182.94389734437573</v>
      </c>
    </row>
    <row r="1867" spans="1:1" x14ac:dyDescent="0.25">
      <c r="A1867">
        <v>172.69116470815788</v>
      </c>
    </row>
    <row r="1868" spans="1:1" x14ac:dyDescent="0.25">
      <c r="A1868">
        <v>180.37153255208977</v>
      </c>
    </row>
    <row r="1869" spans="1:1" x14ac:dyDescent="0.25">
      <c r="A1869">
        <v>177.16954049392371</v>
      </c>
    </row>
    <row r="1870" spans="1:1" x14ac:dyDescent="0.25">
      <c r="A1870">
        <v>185.02210183287389</v>
      </c>
    </row>
    <row r="1871" spans="1:1" x14ac:dyDescent="0.25">
      <c r="A1871">
        <v>180.61509523322457</v>
      </c>
    </row>
    <row r="1872" spans="1:1" x14ac:dyDescent="0.25">
      <c r="A1872">
        <v>197.28042831120547</v>
      </c>
    </row>
    <row r="1873" spans="1:1" x14ac:dyDescent="0.25">
      <c r="A1873">
        <v>160.21592260658508</v>
      </c>
    </row>
    <row r="1874" spans="1:1" x14ac:dyDescent="0.25">
      <c r="A1874">
        <v>168.44940533774206</v>
      </c>
    </row>
    <row r="1875" spans="1:1" x14ac:dyDescent="0.25">
      <c r="A1875">
        <v>183.98778807822964</v>
      </c>
    </row>
    <row r="1876" spans="1:1" x14ac:dyDescent="0.25">
      <c r="A1876">
        <v>184.1680067271227</v>
      </c>
    </row>
    <row r="1877" spans="1:1" x14ac:dyDescent="0.25">
      <c r="A1877">
        <v>167.26366298898938</v>
      </c>
    </row>
    <row r="1878" spans="1:1" x14ac:dyDescent="0.25">
      <c r="A1878">
        <v>192.64233275025617</v>
      </c>
    </row>
    <row r="1879" spans="1:1" x14ac:dyDescent="0.25">
      <c r="A1879">
        <v>179.22046241510543</v>
      </c>
    </row>
    <row r="1880" spans="1:1" x14ac:dyDescent="0.25">
      <c r="A1880">
        <v>177.13526732295577</v>
      </c>
    </row>
    <row r="1881" spans="1:1" x14ac:dyDescent="0.25">
      <c r="A1881">
        <v>160.71569904015632</v>
      </c>
    </row>
    <row r="1882" spans="1:1" x14ac:dyDescent="0.25">
      <c r="A1882">
        <v>190.20375008112751</v>
      </c>
    </row>
    <row r="1883" spans="1:1" x14ac:dyDescent="0.25">
      <c r="A1883">
        <v>197.49514182040002</v>
      </c>
    </row>
    <row r="1884" spans="1:1" x14ac:dyDescent="0.25">
      <c r="A1884">
        <v>167.26248064587708</v>
      </c>
    </row>
    <row r="1885" spans="1:1" x14ac:dyDescent="0.25">
      <c r="A1885">
        <v>182.4274794314988</v>
      </c>
    </row>
    <row r="1886" spans="1:1" x14ac:dyDescent="0.25">
      <c r="A1886">
        <v>176.15860757432529</v>
      </c>
    </row>
    <row r="1887" spans="1:1" x14ac:dyDescent="0.25">
      <c r="A1887">
        <v>163.94027385176742</v>
      </c>
    </row>
    <row r="1888" spans="1:1" x14ac:dyDescent="0.25">
      <c r="A1888">
        <v>182.94988295638177</v>
      </c>
    </row>
    <row r="1889" spans="1:1" x14ac:dyDescent="0.25">
      <c r="A1889">
        <v>173.1726000441995</v>
      </c>
    </row>
    <row r="1890" spans="1:1" x14ac:dyDescent="0.25">
      <c r="A1890">
        <v>167.16966671156115</v>
      </c>
    </row>
    <row r="1891" spans="1:1" x14ac:dyDescent="0.25">
      <c r="A1891">
        <v>179.9775314892031</v>
      </c>
    </row>
    <row r="1892" spans="1:1" x14ac:dyDescent="0.25">
      <c r="A1892">
        <v>156.99105220919591</v>
      </c>
    </row>
    <row r="1893" spans="1:1" x14ac:dyDescent="0.25">
      <c r="A1893">
        <v>161.16371840398642</v>
      </c>
    </row>
    <row r="1894" spans="1:1" x14ac:dyDescent="0.25">
      <c r="A1894">
        <v>165.88676531755482</v>
      </c>
    </row>
    <row r="1895" spans="1:1" x14ac:dyDescent="0.25">
      <c r="A1895">
        <v>175.2521198894101</v>
      </c>
    </row>
    <row r="1896" spans="1:1" x14ac:dyDescent="0.25">
      <c r="A1896">
        <v>169.24482666654512</v>
      </c>
    </row>
    <row r="1897" spans="1:1" x14ac:dyDescent="0.25">
      <c r="A1897">
        <v>178.48983348885668</v>
      </c>
    </row>
    <row r="1898" spans="1:1" x14ac:dyDescent="0.25">
      <c r="A1898">
        <v>166.47635548979451</v>
      </c>
    </row>
    <row r="1899" spans="1:1" x14ac:dyDescent="0.25">
      <c r="A1899">
        <v>166.45662513910793</v>
      </c>
    </row>
    <row r="1900" spans="1:1" x14ac:dyDescent="0.25">
      <c r="A1900">
        <v>182.98708242655266</v>
      </c>
    </row>
    <row r="1901" spans="1:1" x14ac:dyDescent="0.25">
      <c r="A1901">
        <v>172.16682509642851</v>
      </c>
    </row>
    <row r="1902" spans="1:1" x14ac:dyDescent="0.25">
      <c r="A1902">
        <v>196.79105649702251</v>
      </c>
    </row>
    <row r="1903" spans="1:1" x14ac:dyDescent="0.25">
      <c r="A1903">
        <v>169.17234903376084</v>
      </c>
    </row>
    <row r="1904" spans="1:1" x14ac:dyDescent="0.25">
      <c r="A1904">
        <v>173.41234966879711</v>
      </c>
    </row>
    <row r="1905" spans="1:1" x14ac:dyDescent="0.25">
      <c r="A1905">
        <v>162.78982444491703</v>
      </c>
    </row>
    <row r="1906" spans="1:1" x14ac:dyDescent="0.25">
      <c r="A1906">
        <v>182.54132429392484</v>
      </c>
    </row>
    <row r="1907" spans="1:1" x14ac:dyDescent="0.25">
      <c r="A1907">
        <v>173.27901092430693</v>
      </c>
    </row>
    <row r="1908" spans="1:1" x14ac:dyDescent="0.25">
      <c r="A1908">
        <v>162.38986732860212</v>
      </c>
    </row>
    <row r="1909" spans="1:1" x14ac:dyDescent="0.25">
      <c r="A1909">
        <v>186.54442770712194</v>
      </c>
    </row>
    <row r="1910" spans="1:1" x14ac:dyDescent="0.25">
      <c r="A1910">
        <v>172.53237602817535</v>
      </c>
    </row>
    <row r="1911" spans="1:1" x14ac:dyDescent="0.25">
      <c r="A1911">
        <v>176.67283815244446</v>
      </c>
    </row>
    <row r="1912" spans="1:1" x14ac:dyDescent="0.25">
      <c r="A1912">
        <v>194.04074906633468</v>
      </c>
    </row>
    <row r="1913" spans="1:1" x14ac:dyDescent="0.25">
      <c r="A1913">
        <v>157.92046257120091</v>
      </c>
    </row>
    <row r="1914" spans="1:1" x14ac:dyDescent="0.25">
      <c r="A1914">
        <v>174.97564373188652</v>
      </c>
    </row>
    <row r="1915" spans="1:1" x14ac:dyDescent="0.25">
      <c r="A1915">
        <v>181.35037963547802</v>
      </c>
    </row>
    <row r="1916" spans="1:1" x14ac:dyDescent="0.25">
      <c r="A1916">
        <v>156.97807599353837</v>
      </c>
    </row>
    <row r="1917" spans="1:1" x14ac:dyDescent="0.25">
      <c r="A1917">
        <v>146.62423824192956</v>
      </c>
    </row>
    <row r="1918" spans="1:1" x14ac:dyDescent="0.25">
      <c r="A1918">
        <v>170.77743892587023</v>
      </c>
    </row>
    <row r="1919" spans="1:1" x14ac:dyDescent="0.25">
      <c r="A1919">
        <v>186.73448936242494</v>
      </c>
    </row>
    <row r="1920" spans="1:1" x14ac:dyDescent="0.25">
      <c r="A1920">
        <v>174.86326201906195</v>
      </c>
    </row>
    <row r="1921" spans="1:1" x14ac:dyDescent="0.25">
      <c r="A1921">
        <v>165.28303136583418</v>
      </c>
    </row>
    <row r="1922" spans="1:1" x14ac:dyDescent="0.25">
      <c r="A1922">
        <v>186.8274510896299</v>
      </c>
    </row>
    <row r="1923" spans="1:1" x14ac:dyDescent="0.25">
      <c r="A1923">
        <v>192.2339809978439</v>
      </c>
    </row>
    <row r="1924" spans="1:1" x14ac:dyDescent="0.25">
      <c r="A1924">
        <v>191.12869709788356</v>
      </c>
    </row>
    <row r="1925" spans="1:1" x14ac:dyDescent="0.25">
      <c r="A1925">
        <v>162.23453700222308</v>
      </c>
    </row>
    <row r="1926" spans="1:1" x14ac:dyDescent="0.25">
      <c r="A1926">
        <v>165.33948824944673</v>
      </c>
    </row>
    <row r="1927" spans="1:1" x14ac:dyDescent="0.25">
      <c r="A1927">
        <v>165.7450910541229</v>
      </c>
    </row>
    <row r="1928" spans="1:1" x14ac:dyDescent="0.25">
      <c r="A1928">
        <v>177.55983195529552</v>
      </c>
    </row>
    <row r="1929" spans="1:1" x14ac:dyDescent="0.25">
      <c r="A1929">
        <v>205.22281816811301</v>
      </c>
    </row>
    <row r="1930" spans="1:1" x14ac:dyDescent="0.25">
      <c r="A1930">
        <v>170.01283241443161</v>
      </c>
    </row>
    <row r="1931" spans="1:1" x14ac:dyDescent="0.25">
      <c r="A1931">
        <v>168.52157260545937</v>
      </c>
    </row>
    <row r="1932" spans="1:1" x14ac:dyDescent="0.25">
      <c r="A1932">
        <v>169.03235960926395</v>
      </c>
    </row>
    <row r="1933" spans="1:1" x14ac:dyDescent="0.25">
      <c r="A1933">
        <v>156.6445961187128</v>
      </c>
    </row>
    <row r="1934" spans="1:1" x14ac:dyDescent="0.25">
      <c r="A1934">
        <v>175.61730133893434</v>
      </c>
    </row>
    <row r="1935" spans="1:1" x14ac:dyDescent="0.25">
      <c r="A1935">
        <v>167.14938952718512</v>
      </c>
    </row>
    <row r="1936" spans="1:1" x14ac:dyDescent="0.25">
      <c r="A1936">
        <v>181.78653123031836</v>
      </c>
    </row>
    <row r="1937" spans="1:1" x14ac:dyDescent="0.25">
      <c r="A1937">
        <v>160.15311062874389</v>
      </c>
    </row>
    <row r="1938" spans="1:1" x14ac:dyDescent="0.25">
      <c r="A1938">
        <v>192.62985903042136</v>
      </c>
    </row>
    <row r="1939" spans="1:1" x14ac:dyDescent="0.25">
      <c r="A1939">
        <v>167.77186361723579</v>
      </c>
    </row>
    <row r="1940" spans="1:1" x14ac:dyDescent="0.25">
      <c r="A1940">
        <v>179.68450252810726</v>
      </c>
    </row>
    <row r="1941" spans="1:1" x14ac:dyDescent="0.25">
      <c r="A1941">
        <v>178.02493617709843</v>
      </c>
    </row>
    <row r="1942" spans="1:1" x14ac:dyDescent="0.25">
      <c r="A1942">
        <v>189.50460104024387</v>
      </c>
    </row>
    <row r="1943" spans="1:1" x14ac:dyDescent="0.25">
      <c r="A1943">
        <v>182.11004986442276</v>
      </c>
    </row>
    <row r="1944" spans="1:1" x14ac:dyDescent="0.25">
      <c r="A1944">
        <v>175.57051011026488</v>
      </c>
    </row>
    <row r="1945" spans="1:1" x14ac:dyDescent="0.25">
      <c r="A1945">
        <v>178.43418946613383</v>
      </c>
    </row>
    <row r="1946" spans="1:1" x14ac:dyDescent="0.25">
      <c r="A1946">
        <v>185.06363163469359</v>
      </c>
    </row>
    <row r="1947" spans="1:1" x14ac:dyDescent="0.25">
      <c r="A1947">
        <v>174.69019654599833</v>
      </c>
    </row>
    <row r="1948" spans="1:1" x14ac:dyDescent="0.25">
      <c r="A1948">
        <v>174.94082372722914</v>
      </c>
    </row>
    <row r="1949" spans="1:1" x14ac:dyDescent="0.25">
      <c r="A1949">
        <v>211.75006155390292</v>
      </c>
    </row>
    <row r="1950" spans="1:1" x14ac:dyDescent="0.25">
      <c r="A1950">
        <v>179.19845605392766</v>
      </c>
    </row>
    <row r="1951" spans="1:1" x14ac:dyDescent="0.25">
      <c r="A1951">
        <v>184.74590648183948</v>
      </c>
    </row>
    <row r="1952" spans="1:1" x14ac:dyDescent="0.25">
      <c r="A1952">
        <v>174.5399502950022</v>
      </c>
    </row>
    <row r="1953" spans="1:1" x14ac:dyDescent="0.25">
      <c r="A1953">
        <v>179.31493162977858</v>
      </c>
    </row>
    <row r="1954" spans="1:1" x14ac:dyDescent="0.25">
      <c r="A1954">
        <v>179.39908490079688</v>
      </c>
    </row>
    <row r="1955" spans="1:1" x14ac:dyDescent="0.25">
      <c r="A1955">
        <v>201.29661139508244</v>
      </c>
    </row>
    <row r="1956" spans="1:1" x14ac:dyDescent="0.25">
      <c r="A1956">
        <v>171.95360429541324</v>
      </c>
    </row>
    <row r="1957" spans="1:1" x14ac:dyDescent="0.25">
      <c r="A1957">
        <v>179.64100708086335</v>
      </c>
    </row>
    <row r="1958" spans="1:1" x14ac:dyDescent="0.25">
      <c r="A1958">
        <v>160.24627926599351</v>
      </c>
    </row>
    <row r="1959" spans="1:1" x14ac:dyDescent="0.25">
      <c r="A1959">
        <v>171.08866119160666</v>
      </c>
    </row>
    <row r="1960" spans="1:1" x14ac:dyDescent="0.25">
      <c r="A1960">
        <v>160.77738779204083</v>
      </c>
    </row>
    <row r="1961" spans="1:1" x14ac:dyDescent="0.25">
      <c r="A1961">
        <v>185.84415544028161</v>
      </c>
    </row>
    <row r="1962" spans="1:1" x14ac:dyDescent="0.25">
      <c r="A1962">
        <v>159.26744696189417</v>
      </c>
    </row>
    <row r="1963" spans="1:1" x14ac:dyDescent="0.25">
      <c r="A1963">
        <v>176.33044636640989</v>
      </c>
    </row>
    <row r="1964" spans="1:1" x14ac:dyDescent="0.25">
      <c r="A1964">
        <v>187.7525754578528</v>
      </c>
    </row>
    <row r="1965" spans="1:1" x14ac:dyDescent="0.25">
      <c r="A1965">
        <v>178.83648171009554</v>
      </c>
    </row>
    <row r="1966" spans="1:1" x14ac:dyDescent="0.25">
      <c r="A1966">
        <v>177.13223756873049</v>
      </c>
    </row>
    <row r="1967" spans="1:1" x14ac:dyDescent="0.25">
      <c r="A1967">
        <v>174.6931819623569</v>
      </c>
    </row>
    <row r="1968" spans="1:1" x14ac:dyDescent="0.25">
      <c r="A1968">
        <v>207.09683200111613</v>
      </c>
    </row>
    <row r="1969" spans="1:1" x14ac:dyDescent="0.25">
      <c r="A1969">
        <v>170.22838834309368</v>
      </c>
    </row>
    <row r="1970" spans="1:1" x14ac:dyDescent="0.25">
      <c r="A1970">
        <v>149.77896613418125</v>
      </c>
    </row>
    <row r="1971" spans="1:1" x14ac:dyDescent="0.25">
      <c r="A1971">
        <v>159.31899712159066</v>
      </c>
    </row>
    <row r="1972" spans="1:1" x14ac:dyDescent="0.25">
      <c r="A1972">
        <v>194.57097083504777</v>
      </c>
    </row>
    <row r="1973" spans="1:1" x14ac:dyDescent="0.25">
      <c r="A1973">
        <v>178.73273110199079</v>
      </c>
    </row>
    <row r="1974" spans="1:1" x14ac:dyDescent="0.25">
      <c r="A1974">
        <v>174.79960762175324</v>
      </c>
    </row>
    <row r="1975" spans="1:1" x14ac:dyDescent="0.25">
      <c r="A1975">
        <v>177.97387373393576</v>
      </c>
    </row>
    <row r="1976" spans="1:1" x14ac:dyDescent="0.25">
      <c r="A1976">
        <v>158.49082488857675</v>
      </c>
    </row>
    <row r="1977" spans="1:1" x14ac:dyDescent="0.25">
      <c r="A1977">
        <v>178.48571006725251</v>
      </c>
    </row>
    <row r="1978" spans="1:1" x14ac:dyDescent="0.25">
      <c r="A1978">
        <v>161.5670451981714</v>
      </c>
    </row>
    <row r="1979" spans="1:1" x14ac:dyDescent="0.25">
      <c r="A1979">
        <v>169.40890633195522</v>
      </c>
    </row>
    <row r="1980" spans="1:1" x14ac:dyDescent="0.25">
      <c r="A1980">
        <v>189.8755611917295</v>
      </c>
    </row>
    <row r="1981" spans="1:1" x14ac:dyDescent="0.25">
      <c r="A1981">
        <v>189.04127033310942</v>
      </c>
    </row>
    <row r="1982" spans="1:1" x14ac:dyDescent="0.25">
      <c r="A1982">
        <v>198.33164957235567</v>
      </c>
    </row>
    <row r="1983" spans="1:1" x14ac:dyDescent="0.25">
      <c r="A1983">
        <v>168.86946228696615</v>
      </c>
    </row>
    <row r="1984" spans="1:1" x14ac:dyDescent="0.25">
      <c r="A1984">
        <v>163.88304844513186</v>
      </c>
    </row>
    <row r="1985" spans="1:1" x14ac:dyDescent="0.25">
      <c r="A1985">
        <v>172.14136038164725</v>
      </c>
    </row>
    <row r="1986" spans="1:1" x14ac:dyDescent="0.25">
      <c r="A1986">
        <v>181.16501779404643</v>
      </c>
    </row>
    <row r="1987" spans="1:1" x14ac:dyDescent="0.25">
      <c r="A1987">
        <v>164.5480573286477</v>
      </c>
    </row>
    <row r="1988" spans="1:1" x14ac:dyDescent="0.25">
      <c r="A1988">
        <v>187.43615088242223</v>
      </c>
    </row>
    <row r="1989" spans="1:1" x14ac:dyDescent="0.25">
      <c r="A1989">
        <v>164.63575762900291</v>
      </c>
    </row>
    <row r="1990" spans="1:1" x14ac:dyDescent="0.25">
      <c r="A1990">
        <v>167.05370841082186</v>
      </c>
    </row>
    <row r="1991" spans="1:1" x14ac:dyDescent="0.25">
      <c r="A1991">
        <v>163.93170186420321</v>
      </c>
    </row>
    <row r="1992" spans="1:1" x14ac:dyDescent="0.25">
      <c r="A1992">
        <v>174.30602371023269</v>
      </c>
    </row>
    <row r="1993" spans="1:1" x14ac:dyDescent="0.25">
      <c r="A1993">
        <v>189.10381628375035</v>
      </c>
    </row>
    <row r="1994" spans="1:1" x14ac:dyDescent="0.25">
      <c r="A1994">
        <v>168.16555431505549</v>
      </c>
    </row>
    <row r="1995" spans="1:1" x14ac:dyDescent="0.25">
      <c r="A1995">
        <v>194.39066351042129</v>
      </c>
    </row>
    <row r="1996" spans="1:1" x14ac:dyDescent="0.25">
      <c r="A1996">
        <v>177.49801018981088</v>
      </c>
    </row>
    <row r="1997" spans="1:1" x14ac:dyDescent="0.25">
      <c r="A1997">
        <v>170.34202629547508</v>
      </c>
    </row>
    <row r="1998" spans="1:1" x14ac:dyDescent="0.25">
      <c r="A1998">
        <v>169.49931124217983</v>
      </c>
    </row>
    <row r="1999" spans="1:1" x14ac:dyDescent="0.25">
      <c r="A1999">
        <v>174.89508182807185</v>
      </c>
    </row>
    <row r="2000" spans="1:1" x14ac:dyDescent="0.25">
      <c r="A2000">
        <v>151.09343608928612</v>
      </c>
    </row>
    <row r="2001" spans="1:1" x14ac:dyDescent="0.25">
      <c r="A2001">
        <v>147.02008671592921</v>
      </c>
    </row>
    <row r="2002" spans="1:1" x14ac:dyDescent="0.25">
      <c r="A2002">
        <v>188.78384467898286</v>
      </c>
    </row>
    <row r="2003" spans="1:1" x14ac:dyDescent="0.25">
      <c r="A2003">
        <v>185.31239662552252</v>
      </c>
    </row>
    <row r="2004" spans="1:1" x14ac:dyDescent="0.25">
      <c r="A2004">
        <v>181.89504076945013</v>
      </c>
    </row>
    <row r="2005" spans="1:1" x14ac:dyDescent="0.25">
      <c r="A2005">
        <v>161.86540948256152</v>
      </c>
    </row>
    <row r="2006" spans="1:1" x14ac:dyDescent="0.25">
      <c r="A2006">
        <v>182.25136942492099</v>
      </c>
    </row>
    <row r="2007" spans="1:1" x14ac:dyDescent="0.25">
      <c r="A2007">
        <v>165.13115939305862</v>
      </c>
    </row>
    <row r="2008" spans="1:1" x14ac:dyDescent="0.25">
      <c r="A2008">
        <v>188.9418943945202</v>
      </c>
    </row>
    <row r="2009" spans="1:1" x14ac:dyDescent="0.25">
      <c r="A2009">
        <v>186.95133108922164</v>
      </c>
    </row>
    <row r="2010" spans="1:1" x14ac:dyDescent="0.25">
      <c r="A2010">
        <v>181.59578972772579</v>
      </c>
    </row>
    <row r="2011" spans="1:1" x14ac:dyDescent="0.25">
      <c r="A2011">
        <v>164.69168245821493</v>
      </c>
    </row>
    <row r="2012" spans="1:1" x14ac:dyDescent="0.25">
      <c r="A2012">
        <v>173.94020675128559</v>
      </c>
    </row>
    <row r="2013" spans="1:1" x14ac:dyDescent="0.25">
      <c r="A2013">
        <v>156.48970917100087</v>
      </c>
    </row>
    <row r="2014" spans="1:1" x14ac:dyDescent="0.25">
      <c r="A2014">
        <v>164.3448125476425</v>
      </c>
    </row>
    <row r="2015" spans="1:1" x14ac:dyDescent="0.25">
      <c r="A2015">
        <v>165.61391008581268</v>
      </c>
    </row>
    <row r="2016" spans="1:1" x14ac:dyDescent="0.25">
      <c r="A2016">
        <v>175.95805262390058</v>
      </c>
    </row>
    <row r="2017" spans="1:1" x14ac:dyDescent="0.25">
      <c r="A2017">
        <v>159.62747043959098</v>
      </c>
    </row>
    <row r="2018" spans="1:1" x14ac:dyDescent="0.25">
      <c r="A2018">
        <v>178.00451119983336</v>
      </c>
    </row>
    <row r="2019" spans="1:1" x14ac:dyDescent="0.25">
      <c r="A2019">
        <v>203.04080395435449</v>
      </c>
    </row>
    <row r="2020" spans="1:1" x14ac:dyDescent="0.25">
      <c r="A2020">
        <v>167.10998794296756</v>
      </c>
    </row>
    <row r="2021" spans="1:1" x14ac:dyDescent="0.25">
      <c r="A2021">
        <v>186.1183703666029</v>
      </c>
    </row>
    <row r="2022" spans="1:1" x14ac:dyDescent="0.25">
      <c r="A2022">
        <v>161.08284613510477</v>
      </c>
    </row>
    <row r="2023" spans="1:1" x14ac:dyDescent="0.25">
      <c r="A2023">
        <v>174.18846924629179</v>
      </c>
    </row>
    <row r="2024" spans="1:1" x14ac:dyDescent="0.25">
      <c r="A2024">
        <v>174.42450926937454</v>
      </c>
    </row>
    <row r="2025" spans="1:1" x14ac:dyDescent="0.25">
      <c r="A2025">
        <v>185.5663787053345</v>
      </c>
    </row>
    <row r="2026" spans="1:1" x14ac:dyDescent="0.25">
      <c r="A2026">
        <v>169.00472233901382</v>
      </c>
    </row>
    <row r="2027" spans="1:1" x14ac:dyDescent="0.25">
      <c r="A2027">
        <v>174.87220348884875</v>
      </c>
    </row>
    <row r="2028" spans="1:1" x14ac:dyDescent="0.25">
      <c r="A2028">
        <v>183.88451040736982</v>
      </c>
    </row>
    <row r="2029" spans="1:1" x14ac:dyDescent="0.25">
      <c r="A2029">
        <v>193.94823071779683</v>
      </c>
    </row>
    <row r="2030" spans="1:1" x14ac:dyDescent="0.25">
      <c r="A2030">
        <v>165.50127712507674</v>
      </c>
    </row>
    <row r="2031" spans="1:1" x14ac:dyDescent="0.25">
      <c r="A2031">
        <v>169.62305822817143</v>
      </c>
    </row>
    <row r="2032" spans="1:1" x14ac:dyDescent="0.25">
      <c r="A2032">
        <v>193.64277237473289</v>
      </c>
    </row>
    <row r="2033" spans="1:1" x14ac:dyDescent="0.25">
      <c r="A2033">
        <v>151.65345290442929</v>
      </c>
    </row>
    <row r="2034" spans="1:1" x14ac:dyDescent="0.25">
      <c r="A2034">
        <v>188.57108203592361</v>
      </c>
    </row>
    <row r="2035" spans="1:1" x14ac:dyDescent="0.25">
      <c r="A2035">
        <v>164.14032630636939</v>
      </c>
    </row>
    <row r="2036" spans="1:1" x14ac:dyDescent="0.25">
      <c r="A2036">
        <v>175.26206635084236</v>
      </c>
    </row>
    <row r="2037" spans="1:1" x14ac:dyDescent="0.25">
      <c r="A2037">
        <v>185.18754119286314</v>
      </c>
    </row>
    <row r="2038" spans="1:1" x14ac:dyDescent="0.25">
      <c r="A2038">
        <v>157.19140024957596</v>
      </c>
    </row>
    <row r="2039" spans="1:1" x14ac:dyDescent="0.25">
      <c r="A2039">
        <v>162.28277660120511</v>
      </c>
    </row>
    <row r="2040" spans="1:1" x14ac:dyDescent="0.25">
      <c r="A2040">
        <v>170.6240890242043</v>
      </c>
    </row>
    <row r="2041" spans="1:1" x14ac:dyDescent="0.25">
      <c r="A2041">
        <v>183.904610240279</v>
      </c>
    </row>
    <row r="2042" spans="1:1" x14ac:dyDescent="0.25">
      <c r="A2042">
        <v>161.57892774645006</v>
      </c>
    </row>
    <row r="2043" spans="1:1" x14ac:dyDescent="0.25">
      <c r="A2043">
        <v>162.07740360259777</v>
      </c>
    </row>
    <row r="2044" spans="1:1" x14ac:dyDescent="0.25">
      <c r="A2044">
        <v>173.16356989867927</v>
      </c>
    </row>
    <row r="2045" spans="1:1" x14ac:dyDescent="0.25">
      <c r="A2045">
        <v>171.93212998863601</v>
      </c>
    </row>
    <row r="2046" spans="1:1" x14ac:dyDescent="0.25">
      <c r="A2046">
        <v>169.39362454722868</v>
      </c>
    </row>
    <row r="2047" spans="1:1" x14ac:dyDescent="0.25">
      <c r="A2047">
        <v>187.74613168789074</v>
      </c>
    </row>
    <row r="2048" spans="1:1" x14ac:dyDescent="0.25">
      <c r="A2048">
        <v>185.67327730197576</v>
      </c>
    </row>
    <row r="2049" spans="1:1" x14ac:dyDescent="0.25">
      <c r="A2049">
        <v>155.82741967664333</v>
      </c>
    </row>
    <row r="2050" spans="1:1" x14ac:dyDescent="0.25">
      <c r="A2050">
        <v>179.63358787783363</v>
      </c>
    </row>
    <row r="2051" spans="1:1" x14ac:dyDescent="0.25">
      <c r="A2051">
        <v>182.2362649916613</v>
      </c>
    </row>
    <row r="2052" spans="1:1" x14ac:dyDescent="0.25">
      <c r="A2052">
        <v>183.65726406118483</v>
      </c>
    </row>
    <row r="2053" spans="1:1" x14ac:dyDescent="0.25">
      <c r="A2053">
        <v>178.81051449949155</v>
      </c>
    </row>
    <row r="2054" spans="1:1" x14ac:dyDescent="0.25">
      <c r="A2054">
        <v>171.23512394464342</v>
      </c>
    </row>
    <row r="2055" spans="1:1" x14ac:dyDescent="0.25">
      <c r="A2055">
        <v>176.19954620458884</v>
      </c>
    </row>
    <row r="2056" spans="1:1" x14ac:dyDescent="0.25">
      <c r="A2056">
        <v>172.81733549752971</v>
      </c>
    </row>
    <row r="2057" spans="1:1" x14ac:dyDescent="0.25">
      <c r="A2057">
        <v>202.93971361825243</v>
      </c>
    </row>
    <row r="2058" spans="1:1" x14ac:dyDescent="0.25">
      <c r="A2058">
        <v>166.23319184946013</v>
      </c>
    </row>
    <row r="2059" spans="1:1" x14ac:dyDescent="0.25">
      <c r="A2059">
        <v>167.30398088911898</v>
      </c>
    </row>
    <row r="2060" spans="1:1" x14ac:dyDescent="0.25">
      <c r="A2060">
        <v>174.47725655147224</v>
      </c>
    </row>
    <row r="2061" spans="1:1" x14ac:dyDescent="0.25">
      <c r="A2061">
        <v>164.78674284444423</v>
      </c>
    </row>
    <row r="2062" spans="1:1" x14ac:dyDescent="0.25">
      <c r="A2062">
        <v>186.47085640695877</v>
      </c>
    </row>
    <row r="2063" spans="1:1" x14ac:dyDescent="0.25">
      <c r="A2063">
        <v>178.23787617162452</v>
      </c>
    </row>
    <row r="2064" spans="1:1" x14ac:dyDescent="0.25">
      <c r="A2064">
        <v>163.04257984374999</v>
      </c>
    </row>
    <row r="2065" spans="1:1" x14ac:dyDescent="0.25">
      <c r="A2065">
        <v>160.51576481986558</v>
      </c>
    </row>
    <row r="2066" spans="1:1" x14ac:dyDescent="0.25">
      <c r="A2066">
        <v>159.89240397248068</v>
      </c>
    </row>
    <row r="2067" spans="1:1" x14ac:dyDescent="0.25">
      <c r="A2067">
        <v>167.71491901708941</v>
      </c>
    </row>
    <row r="2068" spans="1:1" x14ac:dyDescent="0.25">
      <c r="A2068">
        <v>186.93767502627452</v>
      </c>
    </row>
    <row r="2069" spans="1:1" x14ac:dyDescent="0.25">
      <c r="A2069">
        <v>169.5503884646314</v>
      </c>
    </row>
    <row r="2070" spans="1:1" x14ac:dyDescent="0.25">
      <c r="A2070">
        <v>169.51236135428189</v>
      </c>
    </row>
    <row r="2071" spans="1:1" x14ac:dyDescent="0.25">
      <c r="A2071">
        <v>174.93089204508578</v>
      </c>
    </row>
    <row r="2072" spans="1:1" x14ac:dyDescent="0.25">
      <c r="A2072">
        <v>178.99258055949758</v>
      </c>
    </row>
    <row r="2073" spans="1:1" x14ac:dyDescent="0.25">
      <c r="A2073">
        <v>181.33469880995108</v>
      </c>
    </row>
    <row r="2074" spans="1:1" x14ac:dyDescent="0.25">
      <c r="A2074">
        <v>193.11074753277353</v>
      </c>
    </row>
    <row r="2075" spans="1:1" x14ac:dyDescent="0.25">
      <c r="A2075">
        <v>165.47788151074201</v>
      </c>
    </row>
    <row r="2076" spans="1:1" x14ac:dyDescent="0.25">
      <c r="A2076">
        <v>189.84688937125611</v>
      </c>
    </row>
    <row r="2077" spans="1:1" x14ac:dyDescent="0.25">
      <c r="A2077">
        <v>190.71602979311137</v>
      </c>
    </row>
    <row r="2078" spans="1:1" x14ac:dyDescent="0.25">
      <c r="A2078">
        <v>174.3289316080336</v>
      </c>
    </row>
    <row r="2079" spans="1:1" x14ac:dyDescent="0.25">
      <c r="A2079">
        <v>199.05370651104022</v>
      </c>
    </row>
    <row r="2080" spans="1:1" x14ac:dyDescent="0.25">
      <c r="A2080">
        <v>182.03163095749915</v>
      </c>
    </row>
    <row r="2081" spans="1:1" x14ac:dyDescent="0.25">
      <c r="A2081">
        <v>170.77324160782155</v>
      </c>
    </row>
    <row r="2082" spans="1:1" x14ac:dyDescent="0.25">
      <c r="A2082">
        <v>184.24979531191639</v>
      </c>
    </row>
    <row r="2083" spans="1:1" x14ac:dyDescent="0.25">
      <c r="A2083">
        <v>187.57197254744824</v>
      </c>
    </row>
    <row r="2084" spans="1:1" x14ac:dyDescent="0.25">
      <c r="A2084">
        <v>163.03501284783124</v>
      </c>
    </row>
    <row r="2085" spans="1:1" x14ac:dyDescent="0.25">
      <c r="A2085">
        <v>160.40237811539555</v>
      </c>
    </row>
    <row r="2086" spans="1:1" x14ac:dyDescent="0.25">
      <c r="A2086">
        <v>185.99558403439005</v>
      </c>
    </row>
    <row r="2087" spans="1:1" x14ac:dyDescent="0.25">
      <c r="A2087">
        <v>165.60875211398525</v>
      </c>
    </row>
    <row r="2088" spans="1:1" x14ac:dyDescent="0.25">
      <c r="A2088">
        <v>149.13482560659759</v>
      </c>
    </row>
    <row r="2089" spans="1:1" x14ac:dyDescent="0.25">
      <c r="A2089">
        <v>178.73480020243733</v>
      </c>
    </row>
    <row r="2090" spans="1:1" x14ac:dyDescent="0.25">
      <c r="A2090">
        <v>186.29575139202643</v>
      </c>
    </row>
    <row r="2091" spans="1:1" x14ac:dyDescent="0.25">
      <c r="A2091">
        <v>169.99249611289997</v>
      </c>
    </row>
    <row r="2092" spans="1:1" x14ac:dyDescent="0.25">
      <c r="A2092">
        <v>185.63709760273923</v>
      </c>
    </row>
    <row r="2093" spans="1:1" x14ac:dyDescent="0.25">
      <c r="A2093">
        <v>171.8646034176345</v>
      </c>
    </row>
    <row r="2094" spans="1:1" x14ac:dyDescent="0.25">
      <c r="A2094">
        <v>185.27565531330765</v>
      </c>
    </row>
    <row r="2095" spans="1:1" x14ac:dyDescent="0.25">
      <c r="A2095">
        <v>171.15416300002835</v>
      </c>
    </row>
    <row r="2096" spans="1:1" x14ac:dyDescent="0.25">
      <c r="A2096">
        <v>182.38887592888204</v>
      </c>
    </row>
    <row r="2097" spans="1:1" x14ac:dyDescent="0.25">
      <c r="A2097">
        <v>185.94589606509544</v>
      </c>
    </row>
    <row r="2098" spans="1:1" x14ac:dyDescent="0.25">
      <c r="A2098">
        <v>172.77395828459703</v>
      </c>
    </row>
    <row r="2099" spans="1:1" x14ac:dyDescent="0.25">
      <c r="A2099">
        <v>137.54999132361263</v>
      </c>
    </row>
    <row r="2100" spans="1:1" x14ac:dyDescent="0.25">
      <c r="A2100">
        <v>146.93874150980264</v>
      </c>
    </row>
    <row r="2101" spans="1:1" x14ac:dyDescent="0.25">
      <c r="A2101">
        <v>195.54853212030139</v>
      </c>
    </row>
    <row r="2102" spans="1:1" x14ac:dyDescent="0.25">
      <c r="A2102">
        <v>169.70744796781219</v>
      </c>
    </row>
    <row r="2103" spans="1:1" x14ac:dyDescent="0.25">
      <c r="A2103">
        <v>188.14452219958184</v>
      </c>
    </row>
    <row r="2104" spans="1:1" x14ac:dyDescent="0.25">
      <c r="A2104">
        <v>144.82163793290965</v>
      </c>
    </row>
    <row r="2105" spans="1:1" x14ac:dyDescent="0.25">
      <c r="A2105">
        <v>181.36047388979932</v>
      </c>
    </row>
    <row r="2106" spans="1:1" x14ac:dyDescent="0.25">
      <c r="A2106">
        <v>153.45623056491604</v>
      </c>
    </row>
    <row r="2107" spans="1:1" x14ac:dyDescent="0.25">
      <c r="A2107">
        <v>175.66908796725329</v>
      </c>
    </row>
    <row r="2108" spans="1:1" x14ac:dyDescent="0.25">
      <c r="A2108">
        <v>183.06891534921306</v>
      </c>
    </row>
    <row r="2109" spans="1:1" x14ac:dyDescent="0.25">
      <c r="A2109">
        <v>187.74772785109235</v>
      </c>
    </row>
    <row r="2110" spans="1:1" x14ac:dyDescent="0.25">
      <c r="A2110">
        <v>194.81849436560879</v>
      </c>
    </row>
    <row r="2111" spans="1:1" x14ac:dyDescent="0.25">
      <c r="A2111">
        <v>141.6806252207607</v>
      </c>
    </row>
    <row r="2112" spans="1:1" x14ac:dyDescent="0.25">
      <c r="A2112">
        <v>171.20920107190614</v>
      </c>
    </row>
    <row r="2113" spans="1:1" x14ac:dyDescent="0.25">
      <c r="A2113">
        <v>192.5726336237858</v>
      </c>
    </row>
    <row r="2114" spans="1:1" x14ac:dyDescent="0.25">
      <c r="A2114">
        <v>176.65279743669089</v>
      </c>
    </row>
    <row r="2115" spans="1:1" x14ac:dyDescent="0.25">
      <c r="A2115">
        <v>187.13769792229868</v>
      </c>
    </row>
    <row r="2116" spans="1:1" x14ac:dyDescent="0.25">
      <c r="A2116">
        <v>171.52357132617908</v>
      </c>
    </row>
    <row r="2117" spans="1:1" x14ac:dyDescent="0.25">
      <c r="A2117">
        <v>159.39898263313808</v>
      </c>
    </row>
    <row r="2118" spans="1:1" x14ac:dyDescent="0.25">
      <c r="A2118">
        <v>169.73982938980043</v>
      </c>
    </row>
    <row r="2119" spans="1:1" x14ac:dyDescent="0.25">
      <c r="A2119">
        <v>196.89717179135187</v>
      </c>
    </row>
    <row r="2120" spans="1:1" x14ac:dyDescent="0.25">
      <c r="A2120">
        <v>169.99676732739317</v>
      </c>
    </row>
    <row r="2121" spans="1:1" x14ac:dyDescent="0.25">
      <c r="A2121">
        <v>179.4802527554566</v>
      </c>
    </row>
    <row r="2122" spans="1:1" x14ac:dyDescent="0.25">
      <c r="A2122">
        <v>170.88945115647221</v>
      </c>
    </row>
    <row r="2123" spans="1:1" x14ac:dyDescent="0.25">
      <c r="A2123">
        <v>187.00758106278954</v>
      </c>
    </row>
    <row r="2124" spans="1:1" x14ac:dyDescent="0.25">
      <c r="A2124">
        <v>178.66230779036414</v>
      </c>
    </row>
    <row r="2125" spans="1:1" x14ac:dyDescent="0.25">
      <c r="A2125">
        <v>196.86028268624796</v>
      </c>
    </row>
    <row r="2126" spans="1:1" x14ac:dyDescent="0.25">
      <c r="A2126">
        <v>149.36822013696656</v>
      </c>
    </row>
    <row r="2127" spans="1:1" x14ac:dyDescent="0.25">
      <c r="A2127">
        <v>169.54712224178365</v>
      </c>
    </row>
    <row r="2128" spans="1:1" x14ac:dyDescent="0.25">
      <c r="A2128">
        <v>188.89601948176278</v>
      </c>
    </row>
    <row r="2129" spans="1:1" x14ac:dyDescent="0.25">
      <c r="A2129">
        <v>168.74915887528914</v>
      </c>
    </row>
    <row r="2130" spans="1:1" x14ac:dyDescent="0.25">
      <c r="A2130">
        <v>164.06403561704792</v>
      </c>
    </row>
    <row r="2131" spans="1:1" x14ac:dyDescent="0.25">
      <c r="A2131">
        <v>169.43834667545161</v>
      </c>
    </row>
    <row r="2132" spans="1:1" x14ac:dyDescent="0.25">
      <c r="A2132">
        <v>170.81202246190514</v>
      </c>
    </row>
    <row r="2133" spans="1:1" x14ac:dyDescent="0.25">
      <c r="A2133">
        <v>141.73359419219196</v>
      </c>
    </row>
    <row r="2134" spans="1:1" x14ac:dyDescent="0.25">
      <c r="A2134">
        <v>160.67561760864919</v>
      </c>
    </row>
    <row r="2135" spans="1:1" x14ac:dyDescent="0.25">
      <c r="A2135">
        <v>170.0620326671924</v>
      </c>
    </row>
    <row r="2136" spans="1:1" x14ac:dyDescent="0.25">
      <c r="A2136">
        <v>169.56233013006567</v>
      </c>
    </row>
    <row r="2137" spans="1:1" x14ac:dyDescent="0.25">
      <c r="A2137">
        <v>178.37244159709371</v>
      </c>
    </row>
    <row r="2138" spans="1:1" x14ac:dyDescent="0.25">
      <c r="A2138">
        <v>166.30546257219976</v>
      </c>
    </row>
    <row r="2139" spans="1:1" x14ac:dyDescent="0.25">
      <c r="A2139">
        <v>161.42206037402502</v>
      </c>
    </row>
    <row r="2140" spans="1:1" x14ac:dyDescent="0.25">
      <c r="A2140">
        <v>192.03253929008497</v>
      </c>
    </row>
    <row r="2141" spans="1:1" x14ac:dyDescent="0.25">
      <c r="A2141">
        <v>188.89424596709432</v>
      </c>
    </row>
    <row r="2142" spans="1:1" x14ac:dyDescent="0.25">
      <c r="A2142">
        <v>161.59586481153383</v>
      </c>
    </row>
    <row r="2143" spans="1:1" x14ac:dyDescent="0.25">
      <c r="A2143">
        <v>188.82052687404212</v>
      </c>
    </row>
    <row r="2144" spans="1:1" x14ac:dyDescent="0.25">
      <c r="A2144">
        <v>170.36004224864882</v>
      </c>
    </row>
    <row r="2145" spans="1:1" x14ac:dyDescent="0.25">
      <c r="A2145">
        <v>170.16449747716251</v>
      </c>
    </row>
    <row r="2146" spans="1:1" x14ac:dyDescent="0.25">
      <c r="A2146">
        <v>166.41213947950746</v>
      </c>
    </row>
    <row r="2147" spans="1:1" x14ac:dyDescent="0.25">
      <c r="A2147">
        <v>163.62278516753577</v>
      </c>
    </row>
    <row r="2148" spans="1:1" x14ac:dyDescent="0.25">
      <c r="A2148">
        <v>160.32741756207542</v>
      </c>
    </row>
    <row r="2149" spans="1:1" x14ac:dyDescent="0.25">
      <c r="A2149">
        <v>178.78145841750666</v>
      </c>
    </row>
    <row r="2150" spans="1:1" x14ac:dyDescent="0.25">
      <c r="A2150">
        <v>159.90020743702189</v>
      </c>
    </row>
    <row r="2151" spans="1:1" x14ac:dyDescent="0.25">
      <c r="A2151">
        <v>178.58994839189108</v>
      </c>
    </row>
    <row r="2152" spans="1:1" x14ac:dyDescent="0.25">
      <c r="A2152">
        <v>193.10025423765182</v>
      </c>
    </row>
    <row r="2153" spans="1:1" x14ac:dyDescent="0.25">
      <c r="A2153">
        <v>185.34647766573471</v>
      </c>
    </row>
    <row r="2154" spans="1:1" x14ac:dyDescent="0.25">
      <c r="A2154">
        <v>206.67402610415593</v>
      </c>
    </row>
    <row r="2155" spans="1:1" x14ac:dyDescent="0.25">
      <c r="A2155">
        <v>187.46446799996193</v>
      </c>
    </row>
    <row r="2156" spans="1:1" x14ac:dyDescent="0.25">
      <c r="A2156">
        <v>184.72616135186399</v>
      </c>
    </row>
    <row r="2157" spans="1:1" x14ac:dyDescent="0.25">
      <c r="A2157">
        <v>178.44036720889562</v>
      </c>
    </row>
    <row r="2158" spans="1:1" x14ac:dyDescent="0.25">
      <c r="A2158">
        <v>176.75710965777398</v>
      </c>
    </row>
    <row r="2159" spans="1:1" x14ac:dyDescent="0.25">
      <c r="A2159">
        <v>179.40750909547205</v>
      </c>
    </row>
    <row r="2160" spans="1:1" x14ac:dyDescent="0.25">
      <c r="A2160">
        <v>169.51670646521961</v>
      </c>
    </row>
    <row r="2161" spans="1:1" x14ac:dyDescent="0.25">
      <c r="A2161">
        <v>183.21045659904485</v>
      </c>
    </row>
    <row r="2162" spans="1:1" x14ac:dyDescent="0.25">
      <c r="A2162">
        <v>175.10889380064327</v>
      </c>
    </row>
    <row r="2163" spans="1:1" x14ac:dyDescent="0.25">
      <c r="A2163">
        <v>168.39062810577161</v>
      </c>
    </row>
    <row r="2164" spans="1:1" x14ac:dyDescent="0.25">
      <c r="A2164">
        <v>157.00142727000639</v>
      </c>
    </row>
    <row r="2165" spans="1:1" x14ac:dyDescent="0.25">
      <c r="A2165">
        <v>164.56316176190739</v>
      </c>
    </row>
    <row r="2166" spans="1:1" x14ac:dyDescent="0.25">
      <c r="A2166">
        <v>192.12446646706667</v>
      </c>
    </row>
    <row r="2167" spans="1:1" x14ac:dyDescent="0.25">
      <c r="A2167">
        <v>181.92366825205681</v>
      </c>
    </row>
    <row r="2168" spans="1:1" x14ac:dyDescent="0.25">
      <c r="A2168">
        <v>186.46352587966248</v>
      </c>
    </row>
    <row r="2169" spans="1:1" x14ac:dyDescent="0.25">
      <c r="A2169">
        <v>154.69408468634356</v>
      </c>
    </row>
    <row r="2170" spans="1:1" x14ac:dyDescent="0.25">
      <c r="A2170">
        <v>191.14802840776974</v>
      </c>
    </row>
    <row r="2171" spans="1:1" x14ac:dyDescent="0.25">
      <c r="A2171">
        <v>166.96843191384687</v>
      </c>
    </row>
    <row r="2172" spans="1:1" x14ac:dyDescent="0.25">
      <c r="A2172">
        <v>163.07444399062661</v>
      </c>
    </row>
    <row r="2173" spans="1:1" x14ac:dyDescent="0.25">
      <c r="A2173">
        <v>187.46446799996193</v>
      </c>
    </row>
    <row r="2174" spans="1:1" x14ac:dyDescent="0.25">
      <c r="A2174">
        <v>182.89360342423606</v>
      </c>
    </row>
    <row r="2175" spans="1:1" x14ac:dyDescent="0.25">
      <c r="A2175">
        <v>197.66137926199008</v>
      </c>
    </row>
    <row r="2176" spans="1:1" x14ac:dyDescent="0.25">
      <c r="A2176">
        <v>177.13930206882651</v>
      </c>
    </row>
    <row r="2177" spans="1:1" x14ac:dyDescent="0.25">
      <c r="A2177">
        <v>161.56536035923637</v>
      </c>
    </row>
    <row r="2178" spans="1:1" x14ac:dyDescent="0.25">
      <c r="A2178">
        <v>184.9379781204334</v>
      </c>
    </row>
    <row r="2179" spans="1:1" x14ac:dyDescent="0.25">
      <c r="A2179">
        <v>173.94419715928962</v>
      </c>
    </row>
    <row r="2180" spans="1:1" x14ac:dyDescent="0.25">
      <c r="A2180">
        <v>149.39588696579449</v>
      </c>
    </row>
    <row r="2181" spans="1:1" x14ac:dyDescent="0.25">
      <c r="A2181">
        <v>197.20735950686503</v>
      </c>
    </row>
    <row r="2182" spans="1:1" x14ac:dyDescent="0.25">
      <c r="A2182">
        <v>171.99344925829791</v>
      </c>
    </row>
    <row r="2183" spans="1:1" x14ac:dyDescent="0.25">
      <c r="A2183">
        <v>179.87175611851853</v>
      </c>
    </row>
    <row r="2184" spans="1:1" x14ac:dyDescent="0.25">
      <c r="A2184">
        <v>179.57111582363723</v>
      </c>
    </row>
    <row r="2185" spans="1:1" x14ac:dyDescent="0.25">
      <c r="A2185">
        <v>177.90144043901819</v>
      </c>
    </row>
    <row r="2186" spans="1:1" x14ac:dyDescent="0.25">
      <c r="A2186">
        <v>170.0267397252901</v>
      </c>
    </row>
    <row r="2187" spans="1:1" x14ac:dyDescent="0.25">
      <c r="A2187">
        <v>176.51153699334827</v>
      </c>
    </row>
    <row r="2188" spans="1:1" x14ac:dyDescent="0.25">
      <c r="A2188">
        <v>148.68033291422762</v>
      </c>
    </row>
    <row r="2189" spans="1:1" x14ac:dyDescent="0.25">
      <c r="A2189">
        <v>171.0116019792622</v>
      </c>
    </row>
    <row r="2190" spans="1:1" x14ac:dyDescent="0.25">
      <c r="A2190">
        <v>176.81534005605499</v>
      </c>
    </row>
    <row r="2191" spans="1:1" x14ac:dyDescent="0.25">
      <c r="A2191">
        <v>200.22753675293643</v>
      </c>
    </row>
    <row r="2192" spans="1:1" x14ac:dyDescent="0.25">
      <c r="A2192">
        <v>167.78693849191768</v>
      </c>
    </row>
    <row r="2193" spans="1:1" x14ac:dyDescent="0.25">
      <c r="A2193">
        <v>191.78915396041702</v>
      </c>
    </row>
    <row r="2194" spans="1:1" x14ac:dyDescent="0.25">
      <c r="A2194">
        <v>156.22557371971197</v>
      </c>
    </row>
    <row r="2195" spans="1:1" x14ac:dyDescent="0.25">
      <c r="A2195">
        <v>198.99884579062928</v>
      </c>
    </row>
    <row r="2196" spans="1:1" x14ac:dyDescent="0.25">
      <c r="A2196">
        <v>165.72457740112441</v>
      </c>
    </row>
    <row r="2197" spans="1:1" x14ac:dyDescent="0.25">
      <c r="A2197">
        <v>175.92713435151381</v>
      </c>
    </row>
    <row r="2198" spans="1:1" x14ac:dyDescent="0.25">
      <c r="A2198">
        <v>131.64868038147688</v>
      </c>
    </row>
    <row r="2199" spans="1:1" x14ac:dyDescent="0.25">
      <c r="A2199">
        <v>158.95684542629169</v>
      </c>
    </row>
    <row r="2200" spans="1:1" x14ac:dyDescent="0.25">
      <c r="A2200">
        <v>152.71094058407471</v>
      </c>
    </row>
    <row r="2201" spans="1:1" x14ac:dyDescent="0.25">
      <c r="A2201">
        <v>173.94121174293105</v>
      </c>
    </row>
    <row r="2202" spans="1:1" x14ac:dyDescent="0.25">
      <c r="A2202">
        <v>207.46572305215523</v>
      </c>
    </row>
    <row r="2203" spans="1:1" x14ac:dyDescent="0.25">
      <c r="A2203">
        <v>155.41359958733665</v>
      </c>
    </row>
    <row r="2204" spans="1:1" x14ac:dyDescent="0.25">
      <c r="A2204">
        <v>166.30918695300352</v>
      </c>
    </row>
    <row r="2205" spans="1:1" x14ac:dyDescent="0.25">
      <c r="A2205">
        <v>193.37157242334797</v>
      </c>
    </row>
    <row r="2206" spans="1:1" x14ac:dyDescent="0.25">
      <c r="A2206">
        <v>172.60321315989131</v>
      </c>
    </row>
    <row r="2207" spans="1:1" x14ac:dyDescent="0.25">
      <c r="A2207">
        <v>167.60645381582435</v>
      </c>
    </row>
    <row r="2208" spans="1:1" x14ac:dyDescent="0.25">
      <c r="A2208">
        <v>169.62738855982025</v>
      </c>
    </row>
    <row r="2209" spans="1:1" x14ac:dyDescent="0.25">
      <c r="A2209">
        <v>175.93511516752187</v>
      </c>
    </row>
    <row r="2210" spans="1:1" x14ac:dyDescent="0.25">
      <c r="A2210">
        <v>181.12387225373823</v>
      </c>
    </row>
    <row r="2211" spans="1:1" x14ac:dyDescent="0.25">
      <c r="A2211">
        <v>165.0926445661753</v>
      </c>
    </row>
    <row r="2212" spans="1:1" x14ac:dyDescent="0.25">
      <c r="A2212">
        <v>179.19112552663137</v>
      </c>
    </row>
    <row r="2213" spans="1:1" x14ac:dyDescent="0.25">
      <c r="A2213">
        <v>183.72814553076751</v>
      </c>
    </row>
    <row r="2214" spans="1:1" x14ac:dyDescent="0.25">
      <c r="A2214">
        <v>179.12309645980713</v>
      </c>
    </row>
    <row r="2215" spans="1:1" x14ac:dyDescent="0.25">
      <c r="A2215">
        <v>152.76692453044234</v>
      </c>
    </row>
    <row r="2216" spans="1:1" x14ac:dyDescent="0.25">
      <c r="A2216">
        <v>187.14230906043667</v>
      </c>
    </row>
    <row r="2217" spans="1:1" x14ac:dyDescent="0.25">
      <c r="A2217">
        <v>169.59920445588068</v>
      </c>
    </row>
    <row r="2218" spans="1:1" x14ac:dyDescent="0.25">
      <c r="A2218">
        <v>185.99842165785958</v>
      </c>
    </row>
    <row r="2219" spans="1:1" x14ac:dyDescent="0.25">
      <c r="A2219">
        <v>162.48820871696807</v>
      </c>
    </row>
    <row r="2220" spans="1:1" x14ac:dyDescent="0.25">
      <c r="A2220">
        <v>142.01451891567558</v>
      </c>
    </row>
    <row r="2221" spans="1:1" x14ac:dyDescent="0.25">
      <c r="A2221">
        <v>177.72735519502021</v>
      </c>
    </row>
    <row r="2222" spans="1:1" x14ac:dyDescent="0.25">
      <c r="A2222">
        <v>170.60933929387829</v>
      </c>
    </row>
    <row r="2223" spans="1:1" x14ac:dyDescent="0.25">
      <c r="A2223">
        <v>178.17227090818051</v>
      </c>
    </row>
    <row r="2224" spans="1:1" x14ac:dyDescent="0.25">
      <c r="A2224">
        <v>166.61275354708778</v>
      </c>
    </row>
    <row r="2225" spans="1:1" x14ac:dyDescent="0.25">
      <c r="A2225">
        <v>172.78505753056379</v>
      </c>
    </row>
    <row r="2226" spans="1:1" x14ac:dyDescent="0.25">
      <c r="A2226">
        <v>168.26014176403987</v>
      </c>
    </row>
    <row r="2227" spans="1:1" x14ac:dyDescent="0.25">
      <c r="A2227">
        <v>171.82567477066186</v>
      </c>
    </row>
    <row r="2228" spans="1:1" x14ac:dyDescent="0.25">
      <c r="A2228">
        <v>187.81707227462903</v>
      </c>
    </row>
    <row r="2229" spans="1:1" x14ac:dyDescent="0.25">
      <c r="A2229">
        <v>164.36429165041773</v>
      </c>
    </row>
    <row r="2230" spans="1:1" x14ac:dyDescent="0.25">
      <c r="A2230">
        <v>193.30701648941613</v>
      </c>
    </row>
    <row r="2231" spans="1:1" x14ac:dyDescent="0.25">
      <c r="A2231">
        <v>168.65297526310314</v>
      </c>
    </row>
    <row r="2232" spans="1:1" x14ac:dyDescent="0.25">
      <c r="A2232">
        <v>154.11875652789604</v>
      </c>
    </row>
    <row r="2233" spans="1:1" x14ac:dyDescent="0.25">
      <c r="A2233">
        <v>147.78636328701396</v>
      </c>
    </row>
    <row r="2234" spans="1:1" x14ac:dyDescent="0.25">
      <c r="A2234">
        <v>165.4921878624009</v>
      </c>
    </row>
    <row r="2235" spans="1:1" x14ac:dyDescent="0.25">
      <c r="A2235">
        <v>184.05991100808023</v>
      </c>
    </row>
    <row r="2236" spans="1:1" x14ac:dyDescent="0.25">
      <c r="A2236">
        <v>182.73039573687129</v>
      </c>
    </row>
    <row r="2237" spans="1:1" x14ac:dyDescent="0.25">
      <c r="A2237">
        <v>177.36139044318406</v>
      </c>
    </row>
    <row r="2238" spans="1:1" x14ac:dyDescent="0.25">
      <c r="A2238">
        <v>162.26994817843661</v>
      </c>
    </row>
    <row r="2239" spans="1:1" x14ac:dyDescent="0.25">
      <c r="A2239">
        <v>169.41328100147075</v>
      </c>
    </row>
    <row r="2240" spans="1:1" x14ac:dyDescent="0.25">
      <c r="A2240">
        <v>172.70631347928429</v>
      </c>
    </row>
    <row r="2241" spans="1:1" x14ac:dyDescent="0.25">
      <c r="A2241">
        <v>174.9965120878187</v>
      </c>
    </row>
    <row r="2242" spans="1:1" x14ac:dyDescent="0.25">
      <c r="A2242">
        <v>163.19510210523731</v>
      </c>
    </row>
    <row r="2243" spans="1:1" x14ac:dyDescent="0.25">
      <c r="A2243">
        <v>154.31153757235734</v>
      </c>
    </row>
    <row r="2244" spans="1:1" x14ac:dyDescent="0.25">
      <c r="A2244">
        <v>171.33045035807299</v>
      </c>
    </row>
    <row r="2245" spans="1:1" x14ac:dyDescent="0.25">
      <c r="A2245">
        <v>190.45688974147197</v>
      </c>
    </row>
    <row r="2246" spans="1:1" x14ac:dyDescent="0.25">
      <c r="A2246">
        <v>170.01497541132267</v>
      </c>
    </row>
    <row r="2247" spans="1:1" x14ac:dyDescent="0.25">
      <c r="A2247">
        <v>168.57106844399823</v>
      </c>
    </row>
    <row r="2248" spans="1:1" x14ac:dyDescent="0.25">
      <c r="A2248">
        <v>164.20925690981676</v>
      </c>
    </row>
    <row r="2249" spans="1:1" x14ac:dyDescent="0.25">
      <c r="A2249">
        <v>159.72708284680266</v>
      </c>
    </row>
    <row r="2250" spans="1:1" x14ac:dyDescent="0.25">
      <c r="A2250">
        <v>169.96247937713633</v>
      </c>
    </row>
    <row r="2251" spans="1:1" x14ac:dyDescent="0.25">
      <c r="A2251">
        <v>193.97702077258145</v>
      </c>
    </row>
    <row r="2252" spans="1:1" x14ac:dyDescent="0.25">
      <c r="A2252">
        <v>167.42570311253075</v>
      </c>
    </row>
    <row r="2253" spans="1:1" x14ac:dyDescent="0.25">
      <c r="A2253">
        <v>185.95299012376927</v>
      </c>
    </row>
    <row r="2254" spans="1:1" x14ac:dyDescent="0.25">
      <c r="A2254">
        <v>174.50811570670339</v>
      </c>
    </row>
    <row r="2255" spans="1:1" x14ac:dyDescent="0.25">
      <c r="A2255">
        <v>166.92505470091419</v>
      </c>
    </row>
    <row r="2256" spans="1:1" x14ac:dyDescent="0.25">
      <c r="A2256">
        <v>163.85866261844058</v>
      </c>
    </row>
    <row r="2257" spans="1:1" x14ac:dyDescent="0.25">
      <c r="A2257">
        <v>182.95586856838781</v>
      </c>
    </row>
    <row r="2258" spans="1:1" x14ac:dyDescent="0.25">
      <c r="A2258">
        <v>165.46617631393019</v>
      </c>
    </row>
    <row r="2259" spans="1:1" x14ac:dyDescent="0.25">
      <c r="A2259">
        <v>182.89240630183485</v>
      </c>
    </row>
    <row r="2260" spans="1:1" x14ac:dyDescent="0.25">
      <c r="A2260">
        <v>185.48495960276341</v>
      </c>
    </row>
    <row r="2261" spans="1:1" x14ac:dyDescent="0.25">
      <c r="A2261">
        <v>184.87416115094675</v>
      </c>
    </row>
    <row r="2262" spans="1:1" x14ac:dyDescent="0.25">
      <c r="A2262">
        <v>169.08535813927301</v>
      </c>
    </row>
    <row r="2263" spans="1:1" x14ac:dyDescent="0.25">
      <c r="A2263">
        <v>177.95244376502524</v>
      </c>
    </row>
    <row r="2264" spans="1:1" x14ac:dyDescent="0.25">
      <c r="A2264">
        <v>167.02613025772735</v>
      </c>
    </row>
    <row r="2265" spans="1:1" x14ac:dyDescent="0.25">
      <c r="A2265">
        <v>181.18950707576005</v>
      </c>
    </row>
    <row r="2266" spans="1:1" x14ac:dyDescent="0.25">
      <c r="A2266">
        <v>195.52086529147346</v>
      </c>
    </row>
    <row r="2267" spans="1:1" x14ac:dyDescent="0.25">
      <c r="A2267">
        <v>177.92387539957417</v>
      </c>
    </row>
    <row r="2268" spans="1:1" x14ac:dyDescent="0.25">
      <c r="A2268">
        <v>158.60823155962862</v>
      </c>
    </row>
    <row r="2269" spans="1:1" x14ac:dyDescent="0.25">
      <c r="A2269">
        <v>175.31478407436225</v>
      </c>
    </row>
    <row r="2270" spans="1:1" x14ac:dyDescent="0.25">
      <c r="A2270">
        <v>145.34139596507885</v>
      </c>
    </row>
    <row r="2271" spans="1:1" x14ac:dyDescent="0.25">
      <c r="A2271">
        <v>160.86928541044472</v>
      </c>
    </row>
    <row r="2272" spans="1:1" x14ac:dyDescent="0.25">
      <c r="A2272">
        <v>204.6855614578817</v>
      </c>
    </row>
    <row r="2273" spans="1:1" x14ac:dyDescent="0.25">
      <c r="A2273">
        <v>188.84680444971309</v>
      </c>
    </row>
    <row r="2274" spans="1:1" x14ac:dyDescent="0.25">
      <c r="A2274">
        <v>161.70369450337603</v>
      </c>
    </row>
    <row r="2275" spans="1:1" x14ac:dyDescent="0.25">
      <c r="A2275">
        <v>178.15998931910144</v>
      </c>
    </row>
    <row r="2276" spans="1:1" x14ac:dyDescent="0.25">
      <c r="A2276">
        <v>180.76723323320039</v>
      </c>
    </row>
    <row r="2277" spans="1:1" x14ac:dyDescent="0.25">
      <c r="A2277">
        <v>175.93311996351986</v>
      </c>
    </row>
    <row r="2278" spans="1:1" x14ac:dyDescent="0.25">
      <c r="A2278">
        <v>169.05996732093627</v>
      </c>
    </row>
    <row r="2279" spans="1:1" x14ac:dyDescent="0.25">
      <c r="A2279">
        <v>174.57179966258991</v>
      </c>
    </row>
    <row r="2280" spans="1:1" x14ac:dyDescent="0.25">
      <c r="A2280">
        <v>191.7960411090462</v>
      </c>
    </row>
    <row r="2281" spans="1:1" x14ac:dyDescent="0.25">
      <c r="A2281">
        <v>185.6788638731814</v>
      </c>
    </row>
    <row r="2282" spans="1:1" x14ac:dyDescent="0.25">
      <c r="A2282">
        <v>180.26772282682941</v>
      </c>
    </row>
    <row r="2283" spans="1:1" x14ac:dyDescent="0.25">
      <c r="A2283">
        <v>157.47681787688634</v>
      </c>
    </row>
    <row r="2284" spans="1:1" x14ac:dyDescent="0.25">
      <c r="A2284">
        <v>168.41099396588106</v>
      </c>
    </row>
    <row r="2285" spans="1:1" x14ac:dyDescent="0.25">
      <c r="A2285">
        <v>191.47580347707844</v>
      </c>
    </row>
    <row r="2286" spans="1:1" x14ac:dyDescent="0.25">
      <c r="A2286">
        <v>176.88163994607748</v>
      </c>
    </row>
    <row r="2287" spans="1:1" x14ac:dyDescent="0.25">
      <c r="A2287">
        <v>167.59709852594824</v>
      </c>
    </row>
    <row r="2288" spans="1:1" x14ac:dyDescent="0.25">
      <c r="A2288">
        <v>173.50448375582346</v>
      </c>
    </row>
    <row r="2289" spans="1:1" x14ac:dyDescent="0.25">
      <c r="A2289">
        <v>200.85074980743229</v>
      </c>
    </row>
    <row r="2290" spans="1:1" x14ac:dyDescent="0.25">
      <c r="A2290">
        <v>177.11207861866569</v>
      </c>
    </row>
    <row r="2291" spans="1:1" x14ac:dyDescent="0.25">
      <c r="A2291">
        <v>157.32012785592815</v>
      </c>
    </row>
    <row r="2292" spans="1:1" x14ac:dyDescent="0.25">
      <c r="A2292">
        <v>192.18145540507976</v>
      </c>
    </row>
    <row r="2293" spans="1:1" x14ac:dyDescent="0.25">
      <c r="A2293">
        <v>153.47970007569529</v>
      </c>
    </row>
    <row r="2294" spans="1:1" x14ac:dyDescent="0.25">
      <c r="A2294">
        <v>150.06036379490979</v>
      </c>
    </row>
    <row r="2295" spans="1:1" x14ac:dyDescent="0.25">
      <c r="A2295">
        <v>183.60024556459393</v>
      </c>
    </row>
    <row r="2296" spans="1:1" x14ac:dyDescent="0.25">
      <c r="A2296">
        <v>175.73680666901055</v>
      </c>
    </row>
    <row r="2297" spans="1:1" x14ac:dyDescent="0.25">
      <c r="A2297">
        <v>164.74607024138095</v>
      </c>
    </row>
    <row r="2298" spans="1:1" x14ac:dyDescent="0.25">
      <c r="A2298">
        <v>159.44184257095912</v>
      </c>
    </row>
    <row r="2299" spans="1:1" x14ac:dyDescent="0.25">
      <c r="A2299">
        <v>187.94053845413146</v>
      </c>
    </row>
    <row r="2300" spans="1:1" x14ac:dyDescent="0.25">
      <c r="A2300">
        <v>186.19599119192571</v>
      </c>
    </row>
    <row r="2301" spans="1:1" x14ac:dyDescent="0.25">
      <c r="A2301">
        <v>183.40317852635053</v>
      </c>
    </row>
    <row r="2302" spans="1:1" x14ac:dyDescent="0.25">
      <c r="A2302">
        <v>163.97453224344645</v>
      </c>
    </row>
    <row r="2303" spans="1:1" x14ac:dyDescent="0.25">
      <c r="A2303">
        <v>166.75794528127881</v>
      </c>
    </row>
    <row r="2304" spans="1:1" x14ac:dyDescent="0.25">
      <c r="A2304">
        <v>177.45750015892554</v>
      </c>
    </row>
    <row r="2305" spans="1:1" x14ac:dyDescent="0.25">
      <c r="A2305">
        <v>162.70921820323565</v>
      </c>
    </row>
    <row r="2306" spans="1:1" x14ac:dyDescent="0.25">
      <c r="A2306">
        <v>160.01867821687483</v>
      </c>
    </row>
    <row r="2307" spans="1:1" x14ac:dyDescent="0.25">
      <c r="A2307">
        <v>175.16857256923686</v>
      </c>
    </row>
    <row r="2308" spans="1:1" x14ac:dyDescent="0.25">
      <c r="A2308">
        <v>183.35422952150111</v>
      </c>
    </row>
    <row r="2309" spans="1:1" x14ac:dyDescent="0.25">
      <c r="A2309">
        <v>160.89260712833493</v>
      </c>
    </row>
    <row r="2310" spans="1:1" x14ac:dyDescent="0.25">
      <c r="A2310">
        <v>172.93224446875683</v>
      </c>
    </row>
    <row r="2311" spans="1:1" x14ac:dyDescent="0.25">
      <c r="A2311">
        <v>161.20569158447324</v>
      </c>
    </row>
    <row r="2312" spans="1:1" x14ac:dyDescent="0.25">
      <c r="A2312">
        <v>173.56054159863561</v>
      </c>
    </row>
    <row r="2313" spans="1:1" x14ac:dyDescent="0.25">
      <c r="A2313">
        <v>141.88871760852635</v>
      </c>
    </row>
    <row r="2314" spans="1:1" x14ac:dyDescent="0.25">
      <c r="A2314">
        <v>152.85228970315075</v>
      </c>
    </row>
    <row r="2315" spans="1:1" x14ac:dyDescent="0.25">
      <c r="A2315">
        <v>195.80935701087583</v>
      </c>
    </row>
    <row r="2316" spans="1:1" x14ac:dyDescent="0.25">
      <c r="A2316">
        <v>173.40634927750216</v>
      </c>
    </row>
    <row r="2317" spans="1:1" x14ac:dyDescent="0.25">
      <c r="A2317">
        <v>148.93016201385763</v>
      </c>
    </row>
    <row r="2318" spans="1:1" x14ac:dyDescent="0.25">
      <c r="A2318">
        <v>171.45446337126486</v>
      </c>
    </row>
    <row r="2319" spans="1:1" x14ac:dyDescent="0.25">
      <c r="A2319">
        <v>174.26718373899348</v>
      </c>
    </row>
    <row r="2320" spans="1:1" x14ac:dyDescent="0.25">
      <c r="A2320">
        <v>185.79494040823192</v>
      </c>
    </row>
    <row r="2321" spans="1:1" x14ac:dyDescent="0.25">
      <c r="A2321">
        <v>160.79003886334249</v>
      </c>
    </row>
    <row r="2322" spans="1:1" x14ac:dyDescent="0.25">
      <c r="A2322">
        <v>180.3033704716654</v>
      </c>
    </row>
    <row r="2323" spans="1:1" x14ac:dyDescent="0.25">
      <c r="A2323">
        <v>180.25799805473071</v>
      </c>
    </row>
    <row r="2324" spans="1:1" x14ac:dyDescent="0.25">
      <c r="A2324">
        <v>192.22443357721204</v>
      </c>
    </row>
    <row r="2325" spans="1:1" x14ac:dyDescent="0.25">
      <c r="A2325">
        <v>159.57934907492017</v>
      </c>
    </row>
    <row r="2326" spans="1:1" x14ac:dyDescent="0.25">
      <c r="A2326">
        <v>129.66612745076418</v>
      </c>
    </row>
    <row r="2327" spans="1:1" x14ac:dyDescent="0.25">
      <c r="A2327">
        <v>159.5934189579566</v>
      </c>
    </row>
    <row r="2328" spans="1:1" x14ac:dyDescent="0.25">
      <c r="A2328">
        <v>153.73012034688145</v>
      </c>
    </row>
    <row r="2329" spans="1:1" x14ac:dyDescent="0.25">
      <c r="A2329">
        <v>161.47340362367686</v>
      </c>
    </row>
    <row r="2330" spans="1:1" x14ac:dyDescent="0.25">
      <c r="A2330">
        <v>171.63166704522155</v>
      </c>
    </row>
    <row r="2331" spans="1:1" x14ac:dyDescent="0.25">
      <c r="A2331">
        <v>186.93315256386995</v>
      </c>
    </row>
    <row r="2332" spans="1:1" x14ac:dyDescent="0.25">
      <c r="A2332">
        <v>161.51094301749254</v>
      </c>
    </row>
    <row r="2333" spans="1:1" x14ac:dyDescent="0.25">
      <c r="A2333">
        <v>176.77818492375081</v>
      </c>
    </row>
    <row r="2334" spans="1:1" x14ac:dyDescent="0.25">
      <c r="A2334">
        <v>159.0247710380936</v>
      </c>
    </row>
    <row r="2335" spans="1:1" x14ac:dyDescent="0.25">
      <c r="A2335">
        <v>186.04258217310417</v>
      </c>
    </row>
    <row r="2336" spans="1:1" x14ac:dyDescent="0.25">
      <c r="A2336">
        <v>161.72213905592798</v>
      </c>
    </row>
    <row r="2337" spans="1:1" x14ac:dyDescent="0.25">
      <c r="A2337">
        <v>186.01408770409762</v>
      </c>
    </row>
    <row r="2338" spans="1:1" x14ac:dyDescent="0.25">
      <c r="A2338">
        <v>167.49395386868855</v>
      </c>
    </row>
    <row r="2339" spans="1:1" x14ac:dyDescent="0.25">
      <c r="A2339">
        <v>174.2113919233816</v>
      </c>
    </row>
    <row r="2340" spans="1:1" x14ac:dyDescent="0.25">
      <c r="A2340">
        <v>184.44426119531272</v>
      </c>
    </row>
    <row r="2341" spans="1:1" x14ac:dyDescent="0.25">
      <c r="A2341">
        <v>173.28001591595239</v>
      </c>
    </row>
    <row r="2342" spans="1:1" x14ac:dyDescent="0.25">
      <c r="A2342">
        <v>183.30782255434315</v>
      </c>
    </row>
    <row r="2343" spans="1:1" x14ac:dyDescent="0.25">
      <c r="A2343">
        <v>171.22371433360968</v>
      </c>
    </row>
    <row r="2344" spans="1:1" x14ac:dyDescent="0.25">
      <c r="A2344">
        <v>186.27981931858812</v>
      </c>
    </row>
    <row r="2345" spans="1:1" x14ac:dyDescent="0.25">
      <c r="A2345">
        <v>163.02741629333468</v>
      </c>
    </row>
    <row r="2346" spans="1:1" x14ac:dyDescent="0.25">
      <c r="A2346">
        <v>174.50214487398625</v>
      </c>
    </row>
    <row r="2347" spans="1:1" x14ac:dyDescent="0.25">
      <c r="A2347">
        <v>187.02437033498427</v>
      </c>
    </row>
    <row r="2348" spans="1:1" x14ac:dyDescent="0.25">
      <c r="A2348">
        <v>204.753427952528</v>
      </c>
    </row>
    <row r="2349" spans="1:1" x14ac:dyDescent="0.25">
      <c r="A2349">
        <v>178.43624378729146</v>
      </c>
    </row>
    <row r="2350" spans="1:1" x14ac:dyDescent="0.25">
      <c r="A2350">
        <v>196.78295744670322</v>
      </c>
    </row>
    <row r="2351" spans="1:1" x14ac:dyDescent="0.25">
      <c r="A2351">
        <v>164.37401642251643</v>
      </c>
    </row>
    <row r="2352" spans="1:1" x14ac:dyDescent="0.25">
      <c r="A2352">
        <v>171.42762418261555</v>
      </c>
    </row>
    <row r="2353" spans="1:1" x14ac:dyDescent="0.25">
      <c r="A2353">
        <v>197.28905941592529</v>
      </c>
    </row>
    <row r="2354" spans="1:1" x14ac:dyDescent="0.25">
      <c r="A2354">
        <v>175.88227920969075</v>
      </c>
    </row>
    <row r="2355" spans="1:1" x14ac:dyDescent="0.25">
      <c r="A2355">
        <v>179.89416152049671</v>
      </c>
    </row>
    <row r="2356" spans="1:1" x14ac:dyDescent="0.25">
      <c r="A2356">
        <v>172.27162503404543</v>
      </c>
    </row>
    <row r="2357" spans="1:1" x14ac:dyDescent="0.25">
      <c r="A2357">
        <v>170.23690121350228</v>
      </c>
    </row>
    <row r="2358" spans="1:1" x14ac:dyDescent="0.25">
      <c r="A2358">
        <v>170.68401904070925</v>
      </c>
    </row>
    <row r="2359" spans="1:1" x14ac:dyDescent="0.25">
      <c r="A2359">
        <v>177.44535158344661</v>
      </c>
    </row>
    <row r="2360" spans="1:1" x14ac:dyDescent="0.25">
      <c r="A2360">
        <v>174.9875706180319</v>
      </c>
    </row>
    <row r="2361" spans="1:1" x14ac:dyDescent="0.25">
      <c r="A2361">
        <v>185.9600841824431</v>
      </c>
    </row>
    <row r="2362" spans="1:1" x14ac:dyDescent="0.25">
      <c r="A2362">
        <v>157.727622409584</v>
      </c>
    </row>
    <row r="2363" spans="1:1" x14ac:dyDescent="0.25">
      <c r="A2363">
        <v>189.72537405788898</v>
      </c>
    </row>
    <row r="2364" spans="1:1" x14ac:dyDescent="0.25">
      <c r="A2364">
        <v>170.4584870920371</v>
      </c>
    </row>
    <row r="2365" spans="1:1" x14ac:dyDescent="0.25">
      <c r="A2365">
        <v>175.63621882873122</v>
      </c>
    </row>
    <row r="2366" spans="1:1" x14ac:dyDescent="0.25">
      <c r="A2366">
        <v>167.67649286593951</v>
      </c>
    </row>
    <row r="2367" spans="1:1" x14ac:dyDescent="0.25">
      <c r="A2367">
        <v>171.10218424095365</v>
      </c>
    </row>
    <row r="2368" spans="1:1" x14ac:dyDescent="0.25">
      <c r="A2368">
        <v>158.03296251833672</v>
      </c>
    </row>
    <row r="2369" spans="1:1" x14ac:dyDescent="0.25">
      <c r="A2369">
        <v>190.31264388177078</v>
      </c>
    </row>
    <row r="2370" spans="1:1" x14ac:dyDescent="0.25">
      <c r="A2370">
        <v>173.92324012762401</v>
      </c>
    </row>
    <row r="2371" spans="1:1" x14ac:dyDescent="0.25">
      <c r="A2371">
        <v>165.4739797784714</v>
      </c>
    </row>
    <row r="2372" spans="1:1" x14ac:dyDescent="0.25">
      <c r="A2372">
        <v>187.35779109265422</v>
      </c>
    </row>
    <row r="2373" spans="1:1" x14ac:dyDescent="0.25">
      <c r="A2373">
        <v>173.98309624768444</v>
      </c>
    </row>
    <row r="2374" spans="1:1" x14ac:dyDescent="0.25">
      <c r="A2374">
        <v>172.85768295623711</v>
      </c>
    </row>
    <row r="2375" spans="1:1" x14ac:dyDescent="0.25">
      <c r="A2375">
        <v>188.19769808105775</v>
      </c>
    </row>
    <row r="2376" spans="1:1" x14ac:dyDescent="0.25">
      <c r="A2376">
        <v>168.31583012462943</v>
      </c>
    </row>
    <row r="2377" spans="1:1" x14ac:dyDescent="0.25">
      <c r="A2377">
        <v>175.6481752734544</v>
      </c>
    </row>
    <row r="2378" spans="1:1" x14ac:dyDescent="0.25">
      <c r="A2378">
        <v>178.63025151273177</v>
      </c>
    </row>
    <row r="2379" spans="1:1" x14ac:dyDescent="0.25">
      <c r="A2379">
        <v>156.48421127552865</v>
      </c>
    </row>
    <row r="2380" spans="1:1" x14ac:dyDescent="0.25">
      <c r="A2380">
        <v>158.28610217868118</v>
      </c>
    </row>
    <row r="2381" spans="1:1" x14ac:dyDescent="0.25">
      <c r="A2381">
        <v>170.09194594793371</v>
      </c>
    </row>
    <row r="2382" spans="1:1" x14ac:dyDescent="0.25">
      <c r="A2382">
        <v>170.28790453950933</v>
      </c>
    </row>
    <row r="2383" spans="1:1" x14ac:dyDescent="0.25">
      <c r="A2383">
        <v>170.49123799624795</v>
      </c>
    </row>
    <row r="2384" spans="1:1" x14ac:dyDescent="0.25">
      <c r="A2384">
        <v>186.57986844191328</v>
      </c>
    </row>
    <row r="2385" spans="1:1" x14ac:dyDescent="0.25">
      <c r="A2385">
        <v>198.07247996213846</v>
      </c>
    </row>
    <row r="2386" spans="1:1" x14ac:dyDescent="0.25">
      <c r="A2386">
        <v>187.96832351727062</v>
      </c>
    </row>
    <row r="2387" spans="1:1" x14ac:dyDescent="0.25">
      <c r="A2387">
        <v>168.01091861525492</v>
      </c>
    </row>
    <row r="2388" spans="1:1" x14ac:dyDescent="0.25">
      <c r="A2388">
        <v>198.86890628258698</v>
      </c>
    </row>
    <row r="2389" spans="1:1" x14ac:dyDescent="0.25">
      <c r="A2389">
        <v>172.45030663689249</v>
      </c>
    </row>
    <row r="2390" spans="1:1" x14ac:dyDescent="0.25">
      <c r="A2390">
        <v>172.37726739112986</v>
      </c>
    </row>
    <row r="2391" spans="1:1" x14ac:dyDescent="0.25">
      <c r="A2391">
        <v>175.50084054237232</v>
      </c>
    </row>
    <row r="2392" spans="1:1" x14ac:dyDescent="0.25">
      <c r="A2392">
        <v>193.2429039341514</v>
      </c>
    </row>
    <row r="2393" spans="1:1" x14ac:dyDescent="0.25">
      <c r="A2393">
        <v>166.88037691055797</v>
      </c>
    </row>
    <row r="2394" spans="1:1" x14ac:dyDescent="0.25">
      <c r="A2394">
        <v>161.94140458610491</v>
      </c>
    </row>
    <row r="2395" spans="1:1" x14ac:dyDescent="0.25">
      <c r="A2395">
        <v>170.49757831118768</v>
      </c>
    </row>
    <row r="2396" spans="1:1" x14ac:dyDescent="0.25">
      <c r="A2396">
        <v>177.60750994129921</v>
      </c>
    </row>
    <row r="2397" spans="1:1" x14ac:dyDescent="0.25">
      <c r="A2397">
        <v>174.57976569930906</v>
      </c>
    </row>
    <row r="2398" spans="1:1" x14ac:dyDescent="0.25">
      <c r="A2398">
        <v>172.60220816824585</v>
      </c>
    </row>
    <row r="2399" spans="1:1" x14ac:dyDescent="0.25">
      <c r="A2399">
        <v>162.09531610074919</v>
      </c>
    </row>
    <row r="2400" spans="1:1" x14ac:dyDescent="0.25">
      <c r="A2400">
        <v>163.08351847401354</v>
      </c>
    </row>
    <row r="2401" spans="1:1" x14ac:dyDescent="0.25">
      <c r="A2401">
        <v>169.1547616799653</v>
      </c>
    </row>
    <row r="2402" spans="1:1" x14ac:dyDescent="0.25">
      <c r="A2402">
        <v>163.01828269279213</v>
      </c>
    </row>
    <row r="2403" spans="1:1" x14ac:dyDescent="0.25">
      <c r="A2403">
        <v>175.92713435151381</v>
      </c>
    </row>
    <row r="2404" spans="1:1" x14ac:dyDescent="0.25">
      <c r="A2404">
        <v>192.67484718584456</v>
      </c>
    </row>
    <row r="2405" spans="1:1" x14ac:dyDescent="0.25">
      <c r="A2405">
        <v>174.98159978531476</v>
      </c>
    </row>
    <row r="2406" spans="1:1" x14ac:dyDescent="0.25">
      <c r="A2406">
        <v>190.68922016303986</v>
      </c>
    </row>
    <row r="2407" spans="1:1" x14ac:dyDescent="0.25">
      <c r="A2407">
        <v>181.35373453405919</v>
      </c>
    </row>
    <row r="2408" spans="1:1" x14ac:dyDescent="0.25">
      <c r="A2408">
        <v>181.78653123031836</v>
      </c>
    </row>
    <row r="2409" spans="1:1" x14ac:dyDescent="0.25">
      <c r="A2409">
        <v>147.43863617768511</v>
      </c>
    </row>
    <row r="2410" spans="1:1" x14ac:dyDescent="0.25">
      <c r="A2410">
        <v>182.0904229687585</v>
      </c>
    </row>
    <row r="2411" spans="1:1" x14ac:dyDescent="0.25">
      <c r="A2411">
        <v>158.13960986706661</v>
      </c>
    </row>
    <row r="2412" spans="1:1" x14ac:dyDescent="0.25">
      <c r="A2412">
        <v>189.54914581699995</v>
      </c>
    </row>
    <row r="2413" spans="1:1" x14ac:dyDescent="0.25">
      <c r="A2413">
        <v>166.63477468755445</v>
      </c>
    </row>
    <row r="2414" spans="1:1" x14ac:dyDescent="0.25">
      <c r="A2414">
        <v>190.57039468025323</v>
      </c>
    </row>
    <row r="2415" spans="1:1" x14ac:dyDescent="0.25">
      <c r="A2415">
        <v>170.79316408926388</v>
      </c>
    </row>
    <row r="2416" spans="1:1" x14ac:dyDescent="0.25">
      <c r="A2416">
        <v>152.63704413955566</v>
      </c>
    </row>
    <row r="2417" spans="1:1" x14ac:dyDescent="0.25">
      <c r="A2417">
        <v>173.71853219701734</v>
      </c>
    </row>
    <row r="2418" spans="1:1" x14ac:dyDescent="0.25">
      <c r="A2418">
        <v>193.79987621578039</v>
      </c>
    </row>
    <row r="2419" spans="1:1" x14ac:dyDescent="0.25">
      <c r="A2419">
        <v>189.88705947849667</v>
      </c>
    </row>
    <row r="2420" spans="1:1" x14ac:dyDescent="0.25">
      <c r="A2420">
        <v>208.42673153383657</v>
      </c>
    </row>
    <row r="2421" spans="1:1" x14ac:dyDescent="0.25">
      <c r="A2421">
        <v>166.23694578884169</v>
      </c>
    </row>
    <row r="2422" spans="1:1" x14ac:dyDescent="0.25">
      <c r="A2422">
        <v>177.96673533739522</v>
      </c>
    </row>
    <row r="2423" spans="1:1" x14ac:dyDescent="0.25">
      <c r="A2423">
        <v>189.71780706197023</v>
      </c>
    </row>
    <row r="2424" spans="1:1" x14ac:dyDescent="0.25">
      <c r="A2424">
        <v>184.53902599576395</v>
      </c>
    </row>
    <row r="2425" spans="1:1" x14ac:dyDescent="0.25">
      <c r="A2425">
        <v>172.52021267340751</v>
      </c>
    </row>
    <row r="2426" spans="1:1" x14ac:dyDescent="0.25">
      <c r="A2426">
        <v>164.51642965039355</v>
      </c>
    </row>
    <row r="2427" spans="1:1" x14ac:dyDescent="0.25">
      <c r="A2427">
        <v>181.96380880071956</v>
      </c>
    </row>
    <row r="2428" spans="1:1" x14ac:dyDescent="0.25">
      <c r="A2428">
        <v>187.78479430766311</v>
      </c>
    </row>
    <row r="2429" spans="1:1" x14ac:dyDescent="0.25">
      <c r="A2429">
        <v>177.93509287985216</v>
      </c>
    </row>
    <row r="2430" spans="1:1" x14ac:dyDescent="0.25">
      <c r="A2430">
        <v>171.1656021696399</v>
      </c>
    </row>
    <row r="2431" spans="1:1" x14ac:dyDescent="0.25">
      <c r="A2431">
        <v>187.19007572217379</v>
      </c>
    </row>
    <row r="2432" spans="1:1" x14ac:dyDescent="0.25">
      <c r="A2432">
        <v>177.91163814836182</v>
      </c>
    </row>
    <row r="2433" spans="1:1" x14ac:dyDescent="0.25">
      <c r="A2433">
        <v>187.81222466786858</v>
      </c>
    </row>
    <row r="2434" spans="1:1" x14ac:dyDescent="0.25">
      <c r="A2434">
        <v>177.30985506277648</v>
      </c>
    </row>
    <row r="2435" spans="1:1" x14ac:dyDescent="0.25">
      <c r="A2435">
        <v>161.62965026596794</v>
      </c>
    </row>
    <row r="2436" spans="1:1" x14ac:dyDescent="0.25">
      <c r="A2436">
        <v>192.33749513732619</v>
      </c>
    </row>
    <row r="2437" spans="1:1" x14ac:dyDescent="0.25">
      <c r="A2437">
        <v>159.50270368266501</v>
      </c>
    </row>
    <row r="2438" spans="1:1" x14ac:dyDescent="0.25">
      <c r="A2438">
        <v>178.68197902389511</v>
      </c>
    </row>
    <row r="2439" spans="1:1" x14ac:dyDescent="0.25">
      <c r="A2439">
        <v>178.62094056072237</v>
      </c>
    </row>
    <row r="2440" spans="1:1" x14ac:dyDescent="0.25">
      <c r="A2440">
        <v>161.77064468211029</v>
      </c>
    </row>
    <row r="2441" spans="1:1" x14ac:dyDescent="0.25">
      <c r="A2441">
        <v>172.99566239744308</v>
      </c>
    </row>
    <row r="2442" spans="1:1" x14ac:dyDescent="0.25">
      <c r="A2442">
        <v>182.58609076001449</v>
      </c>
    </row>
    <row r="2443" spans="1:1" x14ac:dyDescent="0.25">
      <c r="A2443">
        <v>168.26014176403987</v>
      </c>
    </row>
    <row r="2444" spans="1:1" x14ac:dyDescent="0.25">
      <c r="A2444">
        <v>167.7602470961574</v>
      </c>
    </row>
    <row r="2445" spans="1:1" x14ac:dyDescent="0.25">
      <c r="A2445">
        <v>178.22968844557181</v>
      </c>
    </row>
    <row r="2446" spans="1:1" x14ac:dyDescent="0.25">
      <c r="A2446">
        <v>198.2033653446706</v>
      </c>
    </row>
    <row r="2447" spans="1:1" x14ac:dyDescent="0.25">
      <c r="A2447">
        <v>163.46884409431368</v>
      </c>
    </row>
    <row r="2448" spans="1:1" x14ac:dyDescent="0.25">
      <c r="A2448">
        <v>173.90328808760387</v>
      </c>
    </row>
    <row r="2449" spans="1:1" x14ac:dyDescent="0.25">
      <c r="A2449">
        <v>176.37444430947653</v>
      </c>
    </row>
    <row r="2450" spans="1:1" x14ac:dyDescent="0.25">
      <c r="A2450">
        <v>184.40157860895852</v>
      </c>
    </row>
    <row r="2451" spans="1:1" x14ac:dyDescent="0.25">
      <c r="A2451">
        <v>181.23411096967175</v>
      </c>
    </row>
    <row r="2452" spans="1:1" x14ac:dyDescent="0.25">
      <c r="A2452">
        <v>188.21102899964899</v>
      </c>
    </row>
    <row r="2453" spans="1:1" x14ac:dyDescent="0.25">
      <c r="A2453">
        <v>154.64679096185137</v>
      </c>
    </row>
    <row r="2454" spans="1:1" x14ac:dyDescent="0.25">
      <c r="A2454">
        <v>174.23530481282796</v>
      </c>
    </row>
    <row r="2455" spans="1:1" x14ac:dyDescent="0.25">
      <c r="A2455">
        <v>158.64778093673522</v>
      </c>
    </row>
    <row r="2456" spans="1:1" x14ac:dyDescent="0.25">
      <c r="A2456">
        <v>192.38115315674804</v>
      </c>
    </row>
    <row r="2457" spans="1:1" x14ac:dyDescent="0.25">
      <c r="A2457">
        <v>194.64226612471975</v>
      </c>
    </row>
    <row r="2458" spans="1:1" x14ac:dyDescent="0.25">
      <c r="A2458">
        <v>175.68401504904614</v>
      </c>
    </row>
    <row r="2459" spans="1:1" x14ac:dyDescent="0.25">
      <c r="A2459">
        <v>169.07100744974741</v>
      </c>
    </row>
    <row r="2460" spans="1:1" x14ac:dyDescent="0.25">
      <c r="A2460">
        <v>156.94160070852377</v>
      </c>
    </row>
    <row r="2461" spans="1:1" x14ac:dyDescent="0.25">
      <c r="A2461">
        <v>165.79241433719289</v>
      </c>
    </row>
    <row r="2462" spans="1:1" x14ac:dyDescent="0.25">
      <c r="A2462">
        <v>162.49926362506812</v>
      </c>
    </row>
    <row r="2463" spans="1:1" x14ac:dyDescent="0.25">
      <c r="A2463">
        <v>178.23172798744054</v>
      </c>
    </row>
    <row r="2464" spans="1:1" x14ac:dyDescent="0.25">
      <c r="A2464">
        <v>192.66231434885412</v>
      </c>
    </row>
    <row r="2465" spans="1:1" x14ac:dyDescent="0.25">
      <c r="A2465">
        <v>191.24527612875681</v>
      </c>
    </row>
    <row r="2466" spans="1:1" x14ac:dyDescent="0.25">
      <c r="A2466">
        <v>173.5034935434669</v>
      </c>
    </row>
    <row r="2467" spans="1:1" x14ac:dyDescent="0.25">
      <c r="A2467">
        <v>193.25354502216214</v>
      </c>
    </row>
    <row r="2468" spans="1:1" x14ac:dyDescent="0.25">
      <c r="A2468">
        <v>178.75657009499264</v>
      </c>
    </row>
    <row r="2469" spans="1:1" x14ac:dyDescent="0.25">
      <c r="A2469">
        <v>163.04866891077836</v>
      </c>
    </row>
    <row r="2470" spans="1:1" x14ac:dyDescent="0.25">
      <c r="A2470">
        <v>167.59007836371893</v>
      </c>
    </row>
    <row r="2471" spans="1:1" x14ac:dyDescent="0.25">
      <c r="A2471">
        <v>187.89655529035372</v>
      </c>
    </row>
    <row r="2472" spans="1:1" x14ac:dyDescent="0.25">
      <c r="A2472">
        <v>165.64873009047005</v>
      </c>
    </row>
    <row r="2473" spans="1:1" x14ac:dyDescent="0.25">
      <c r="A2473">
        <v>169.46449123752245</v>
      </c>
    </row>
    <row r="2474" spans="1:1" x14ac:dyDescent="0.25">
      <c r="A2474">
        <v>166.17943957571697</v>
      </c>
    </row>
    <row r="2475" spans="1:1" x14ac:dyDescent="0.25">
      <c r="A2475">
        <v>161.06519966415362</v>
      </c>
    </row>
    <row r="2476" spans="1:1" x14ac:dyDescent="0.25">
      <c r="A2476">
        <v>166.5992748356075</v>
      </c>
    </row>
    <row r="2477" spans="1:1" x14ac:dyDescent="0.25">
      <c r="A2477">
        <v>193.38236130424775</v>
      </c>
    </row>
    <row r="2478" spans="1:1" x14ac:dyDescent="0.25">
      <c r="A2478">
        <v>163.18910171394236</v>
      </c>
    </row>
    <row r="2479" spans="1:1" x14ac:dyDescent="0.25">
      <c r="A2479">
        <v>167.92574557330227</v>
      </c>
    </row>
    <row r="2480" spans="1:1" x14ac:dyDescent="0.25">
      <c r="A2480">
        <v>190.13106553829857</v>
      </c>
    </row>
    <row r="2481" spans="1:1" x14ac:dyDescent="0.25">
      <c r="A2481">
        <v>156.4126499586564</v>
      </c>
    </row>
    <row r="2482" spans="1:1" x14ac:dyDescent="0.25">
      <c r="A2482">
        <v>211.53913154266775</v>
      </c>
    </row>
    <row r="2483" spans="1:1" x14ac:dyDescent="0.25">
      <c r="A2483">
        <v>154.73777226434322</v>
      </c>
    </row>
    <row r="2484" spans="1:1" x14ac:dyDescent="0.25">
      <c r="A2484">
        <v>184.51821675698739</v>
      </c>
    </row>
    <row r="2485" spans="1:1" x14ac:dyDescent="0.25">
      <c r="A2485">
        <v>169.89703668587026</v>
      </c>
    </row>
    <row r="2486" spans="1:1" x14ac:dyDescent="0.25">
      <c r="A2486">
        <v>187.45973862751271</v>
      </c>
    </row>
    <row r="2487" spans="1:1" x14ac:dyDescent="0.25">
      <c r="A2487">
        <v>164.42116235411959</v>
      </c>
    </row>
    <row r="2488" spans="1:1" x14ac:dyDescent="0.25">
      <c r="A2488">
        <v>178.70890688827785</v>
      </c>
    </row>
    <row r="2489" spans="1:1" x14ac:dyDescent="0.25">
      <c r="A2489">
        <v>165.71044840093236</v>
      </c>
    </row>
    <row r="2490" spans="1:1" x14ac:dyDescent="0.25">
      <c r="A2490">
        <v>147.88343365653418</v>
      </c>
    </row>
    <row r="2491" spans="1:1" x14ac:dyDescent="0.25">
      <c r="A2491">
        <v>181.49982780487335</v>
      </c>
    </row>
    <row r="2492" spans="1:1" x14ac:dyDescent="0.25">
      <c r="A2492">
        <v>162.4184800319199</v>
      </c>
    </row>
    <row r="2493" spans="1:1" x14ac:dyDescent="0.25">
      <c r="A2493">
        <v>160.47872792187263</v>
      </c>
    </row>
    <row r="2494" spans="1:1" x14ac:dyDescent="0.25">
      <c r="A2494">
        <v>195.83802883134922</v>
      </c>
    </row>
    <row r="2495" spans="1:1" x14ac:dyDescent="0.25">
      <c r="A2495">
        <v>165.34080360615917</v>
      </c>
    </row>
    <row r="2496" spans="1:1" x14ac:dyDescent="0.25">
      <c r="A2496">
        <v>161.45460436819121</v>
      </c>
    </row>
    <row r="2497" spans="1:1" x14ac:dyDescent="0.25">
      <c r="A2497">
        <v>184.05231445358368</v>
      </c>
    </row>
    <row r="2498" spans="1:1" x14ac:dyDescent="0.25">
      <c r="A2498">
        <v>168.0476747067587</v>
      </c>
    </row>
    <row r="2499" spans="1:1" x14ac:dyDescent="0.25">
      <c r="A2499">
        <v>181.12387225373823</v>
      </c>
    </row>
    <row r="2500" spans="1:1" x14ac:dyDescent="0.25">
      <c r="A2500">
        <v>183.00270413492399</v>
      </c>
    </row>
    <row r="2501" spans="1:1" x14ac:dyDescent="0.25">
      <c r="A2501">
        <v>187.22099399456056</v>
      </c>
    </row>
    <row r="2502" spans="1:1" x14ac:dyDescent="0.25">
      <c r="A2502">
        <v>183.17043428469333</v>
      </c>
    </row>
    <row r="2503" spans="1:1" x14ac:dyDescent="0.25">
      <c r="A2503">
        <v>160.6993235880509</v>
      </c>
    </row>
    <row r="2504" spans="1:1" x14ac:dyDescent="0.25">
      <c r="A2504">
        <v>192.98562607291387</v>
      </c>
    </row>
    <row r="2505" spans="1:1" x14ac:dyDescent="0.25">
      <c r="A2505">
        <v>151.84055870195152</v>
      </c>
    </row>
    <row r="2506" spans="1:1" x14ac:dyDescent="0.25">
      <c r="A2506">
        <v>176.59666569743422</v>
      </c>
    </row>
    <row r="2507" spans="1:1" x14ac:dyDescent="0.25">
      <c r="A2507">
        <v>158.22456121968571</v>
      </c>
    </row>
    <row r="2508" spans="1:1" x14ac:dyDescent="0.25">
      <c r="A2508">
        <v>177.76496848528041</v>
      </c>
    </row>
    <row r="2509" spans="1:1" x14ac:dyDescent="0.25">
      <c r="A2509">
        <v>155.29205471539171</v>
      </c>
    </row>
    <row r="2510" spans="1:1" x14ac:dyDescent="0.25">
      <c r="A2510">
        <v>167.64151028910419</v>
      </c>
    </row>
    <row r="2511" spans="1:1" x14ac:dyDescent="0.25">
      <c r="A2511">
        <v>182.07425442669773</v>
      </c>
    </row>
    <row r="2512" spans="1:1" x14ac:dyDescent="0.25">
      <c r="A2512">
        <v>174.22633378446335</v>
      </c>
    </row>
    <row r="2513" spans="1:1" x14ac:dyDescent="0.25">
      <c r="A2513">
        <v>182.39706365493475</v>
      </c>
    </row>
    <row r="2514" spans="1:1" x14ac:dyDescent="0.25">
      <c r="A2514">
        <v>193.09499281080207</v>
      </c>
    </row>
    <row r="2515" spans="1:1" x14ac:dyDescent="0.25">
      <c r="A2515">
        <v>170.49546487287444</v>
      </c>
    </row>
    <row r="2516" spans="1:1" x14ac:dyDescent="0.25">
      <c r="A2516">
        <v>193.23226284614066</v>
      </c>
    </row>
    <row r="2517" spans="1:1" x14ac:dyDescent="0.25">
      <c r="A2517">
        <v>191.39838956180029</v>
      </c>
    </row>
    <row r="2518" spans="1:1" x14ac:dyDescent="0.25">
      <c r="A2518">
        <v>177.03856643565814</v>
      </c>
    </row>
    <row r="2519" spans="1:1" x14ac:dyDescent="0.25">
      <c r="A2519">
        <v>182.07425442669773</v>
      </c>
    </row>
    <row r="2520" spans="1:1" x14ac:dyDescent="0.25">
      <c r="A2520">
        <v>176.73703938344261</v>
      </c>
    </row>
    <row r="2521" spans="1:1" x14ac:dyDescent="0.25">
      <c r="A2521">
        <v>176.79225480678724</v>
      </c>
    </row>
    <row r="2522" spans="1:1" x14ac:dyDescent="0.25">
      <c r="A2522">
        <v>167.68465103341441</v>
      </c>
    </row>
    <row r="2523" spans="1:1" x14ac:dyDescent="0.25">
      <c r="A2523">
        <v>168.29539036807546</v>
      </c>
    </row>
    <row r="2524" spans="1:1" x14ac:dyDescent="0.25">
      <c r="A2524">
        <v>188.35852630290901</v>
      </c>
    </row>
    <row r="2525" spans="1:1" x14ac:dyDescent="0.25">
      <c r="A2525">
        <v>165.94008899191977</v>
      </c>
    </row>
    <row r="2526" spans="1:1" x14ac:dyDescent="0.25">
      <c r="A2526">
        <v>152.02299424418015</v>
      </c>
    </row>
    <row r="2527" spans="1:1" x14ac:dyDescent="0.25">
      <c r="A2527">
        <v>122.87853211164474</v>
      </c>
    </row>
    <row r="2528" spans="1:1" x14ac:dyDescent="0.25">
      <c r="A2528">
        <v>181.77399839332793</v>
      </c>
    </row>
    <row r="2529" spans="1:1" x14ac:dyDescent="0.25">
      <c r="A2529">
        <v>173.95018277129566</v>
      </c>
    </row>
    <row r="2530" spans="1:1" x14ac:dyDescent="0.25">
      <c r="A2530">
        <v>164.98460796428844</v>
      </c>
    </row>
    <row r="2531" spans="1:1" x14ac:dyDescent="0.25">
      <c r="A2531">
        <v>168.77706217273953</v>
      </c>
    </row>
    <row r="2532" spans="1:1" x14ac:dyDescent="0.25">
      <c r="A2532">
        <v>189.65378318243893</v>
      </c>
    </row>
    <row r="2533" spans="1:1" x14ac:dyDescent="0.25">
      <c r="A2533">
        <v>174.35083451418905</v>
      </c>
    </row>
    <row r="2534" spans="1:1" x14ac:dyDescent="0.25">
      <c r="A2534">
        <v>196.44622612831881</v>
      </c>
    </row>
    <row r="2535" spans="1:1" x14ac:dyDescent="0.25">
      <c r="A2535">
        <v>185.42859139488428</v>
      </c>
    </row>
    <row r="2536" spans="1:1" x14ac:dyDescent="0.25">
      <c r="A2536">
        <v>177.48484184339759</v>
      </c>
    </row>
    <row r="2537" spans="1:1" x14ac:dyDescent="0.25">
      <c r="A2537">
        <v>180.29905491930549</v>
      </c>
    </row>
    <row r="2538" spans="1:1" x14ac:dyDescent="0.25">
      <c r="A2538">
        <v>176.07575488073053</v>
      </c>
    </row>
    <row r="2539" spans="1:1" x14ac:dyDescent="0.25">
      <c r="A2539">
        <v>181.25084112471086</v>
      </c>
    </row>
    <row r="2540" spans="1:1" x14ac:dyDescent="0.25">
      <c r="A2540">
        <v>200.55587343522348</v>
      </c>
    </row>
    <row r="2541" spans="1:1" x14ac:dyDescent="0.25">
      <c r="A2541">
        <v>161.23882675019559</v>
      </c>
    </row>
    <row r="2542" spans="1:1" x14ac:dyDescent="0.25">
      <c r="A2542">
        <v>162.85769093956333</v>
      </c>
    </row>
    <row r="2543" spans="1:1" x14ac:dyDescent="0.25">
      <c r="A2543">
        <v>200.86517439340241</v>
      </c>
    </row>
    <row r="2544" spans="1:1" x14ac:dyDescent="0.25">
      <c r="A2544">
        <v>189.50087665944011</v>
      </c>
    </row>
    <row r="2545" spans="1:1" x14ac:dyDescent="0.25">
      <c r="A2545">
        <v>191.06236764928326</v>
      </c>
    </row>
    <row r="2546" spans="1:1" x14ac:dyDescent="0.25">
      <c r="A2546">
        <v>174.28710622043582</v>
      </c>
    </row>
    <row r="2547" spans="1:1" x14ac:dyDescent="0.25">
      <c r="A2547">
        <v>208.21438271086663</v>
      </c>
    </row>
    <row r="2548" spans="1:1" x14ac:dyDescent="0.25">
      <c r="A2548">
        <v>170.44156480624224</v>
      </c>
    </row>
    <row r="2549" spans="1:1" x14ac:dyDescent="0.25">
      <c r="A2549">
        <v>184.51041329244617</v>
      </c>
    </row>
    <row r="2550" spans="1:1" x14ac:dyDescent="0.25">
      <c r="A2550">
        <v>183.16195097286254</v>
      </c>
    </row>
    <row r="2551" spans="1:1" x14ac:dyDescent="0.25">
      <c r="A2551">
        <v>180.25477616974968</v>
      </c>
    </row>
  </sheetData>
  <sortState ref="I2:I51">
    <sortCondition ref="I2"/>
  </sortState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H35" sqref="H35"/>
    </sheetView>
  </sheetViews>
  <sheetFormatPr defaultRowHeight="15" x14ac:dyDescent="0.25"/>
  <cols>
    <col min="1" max="1" width="17.28515625" customWidth="1"/>
    <col min="6" max="6" width="19.7109375" bestFit="1" customWidth="1"/>
    <col min="7" max="8" width="17" bestFit="1" customWidth="1"/>
  </cols>
  <sheetData>
    <row r="1" spans="1:7" x14ac:dyDescent="0.25">
      <c r="A1" t="s">
        <v>232</v>
      </c>
      <c r="B1" t="s">
        <v>233</v>
      </c>
      <c r="C1" t="s">
        <v>234</v>
      </c>
      <c r="F1" t="s">
        <v>298</v>
      </c>
    </row>
    <row r="2" spans="1:7" x14ac:dyDescent="0.25">
      <c r="A2" t="s">
        <v>235</v>
      </c>
      <c r="B2" s="66">
        <v>120</v>
      </c>
      <c r="C2">
        <v>5</v>
      </c>
      <c r="F2" s="69" t="s">
        <v>245</v>
      </c>
      <c r="G2" t="s">
        <v>247</v>
      </c>
    </row>
    <row r="3" spans="1:7" x14ac:dyDescent="0.25">
      <c r="A3" t="s">
        <v>236</v>
      </c>
      <c r="B3" s="66">
        <v>49</v>
      </c>
      <c r="C3">
        <v>50</v>
      </c>
      <c r="F3" s="68" t="s">
        <v>241</v>
      </c>
      <c r="G3" s="67">
        <v>4</v>
      </c>
    </row>
    <row r="4" spans="1:7" x14ac:dyDescent="0.25">
      <c r="A4" t="s">
        <v>237</v>
      </c>
      <c r="B4" s="66">
        <v>39</v>
      </c>
      <c r="C4">
        <v>16</v>
      </c>
      <c r="F4" s="68" t="s">
        <v>239</v>
      </c>
      <c r="G4" s="67">
        <v>5</v>
      </c>
    </row>
    <row r="5" spans="1:7" x14ac:dyDescent="0.25">
      <c r="A5" t="s">
        <v>238</v>
      </c>
      <c r="B5" s="66">
        <v>100</v>
      </c>
      <c r="C5">
        <v>5</v>
      </c>
      <c r="F5" s="68" t="s">
        <v>240</v>
      </c>
      <c r="G5" s="67">
        <v>8</v>
      </c>
    </row>
    <row r="6" spans="1:7" x14ac:dyDescent="0.25">
      <c r="A6" t="s">
        <v>239</v>
      </c>
      <c r="B6" s="66">
        <v>46</v>
      </c>
      <c r="C6">
        <v>5</v>
      </c>
      <c r="F6" s="68" t="s">
        <v>235</v>
      </c>
      <c r="G6" s="67">
        <v>11</v>
      </c>
    </row>
    <row r="7" spans="1:7" x14ac:dyDescent="0.25">
      <c r="A7" t="s">
        <v>235</v>
      </c>
      <c r="B7" s="66">
        <v>149</v>
      </c>
      <c r="C7">
        <v>6</v>
      </c>
      <c r="F7" s="68" t="s">
        <v>242</v>
      </c>
      <c r="G7" s="67">
        <v>45</v>
      </c>
    </row>
    <row r="8" spans="1:7" x14ac:dyDescent="0.25">
      <c r="A8" t="s">
        <v>237</v>
      </c>
      <c r="B8" s="66">
        <v>19</v>
      </c>
      <c r="C8">
        <v>10</v>
      </c>
      <c r="F8" s="68" t="s">
        <v>236</v>
      </c>
      <c r="G8" s="67">
        <v>50</v>
      </c>
    </row>
    <row r="9" spans="1:7" x14ac:dyDescent="0.25">
      <c r="A9" t="s">
        <v>240</v>
      </c>
      <c r="B9" s="66">
        <v>99</v>
      </c>
      <c r="C9">
        <v>8</v>
      </c>
      <c r="F9" s="68" t="s">
        <v>237</v>
      </c>
      <c r="G9" s="67">
        <v>51</v>
      </c>
    </row>
    <row r="10" spans="1:7" x14ac:dyDescent="0.25">
      <c r="A10" t="s">
        <v>241</v>
      </c>
      <c r="B10" s="66">
        <v>70</v>
      </c>
      <c r="C10">
        <v>4</v>
      </c>
      <c r="F10" s="68" t="s">
        <v>238</v>
      </c>
      <c r="G10" s="67">
        <v>5</v>
      </c>
    </row>
    <row r="11" spans="1:7" x14ac:dyDescent="0.25">
      <c r="A11" t="s">
        <v>242</v>
      </c>
      <c r="B11" s="66">
        <v>49</v>
      </c>
      <c r="C11">
        <v>30</v>
      </c>
      <c r="F11" s="68" t="s">
        <v>246</v>
      </c>
      <c r="G11" s="67">
        <v>179</v>
      </c>
    </row>
    <row r="12" spans="1:7" x14ac:dyDescent="0.25">
      <c r="A12" t="s">
        <v>242</v>
      </c>
      <c r="B12" s="66">
        <v>35</v>
      </c>
      <c r="C12">
        <v>15</v>
      </c>
    </row>
    <row r="13" spans="1:7" x14ac:dyDescent="0.25">
      <c r="A13" t="s">
        <v>237</v>
      </c>
      <c r="B13" s="66">
        <v>11</v>
      </c>
      <c r="C13">
        <v>25</v>
      </c>
    </row>
  </sheetData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tabSelected="1" zoomScale="130" zoomScaleNormal="130" workbookViewId="0">
      <selection activeCell="J19" sqref="J19"/>
    </sheetView>
  </sheetViews>
  <sheetFormatPr defaultRowHeight="15" x14ac:dyDescent="0.25"/>
  <cols>
    <col min="4" max="4" width="15.140625" customWidth="1"/>
    <col min="5" max="5" width="19.28515625" customWidth="1"/>
    <col min="6" max="6" width="11" customWidth="1"/>
    <col min="8" max="8" width="14.140625" customWidth="1"/>
  </cols>
  <sheetData>
    <row r="1" spans="1:8" x14ac:dyDescent="0.25">
      <c r="A1" t="s">
        <v>143</v>
      </c>
    </row>
    <row r="2" spans="1:8" ht="15.75" thickBot="1" x14ac:dyDescent="0.3">
      <c r="E2" s="7"/>
      <c r="F2" s="7"/>
      <c r="G2" s="7"/>
      <c r="H2" s="7"/>
    </row>
    <row r="3" spans="1:8" x14ac:dyDescent="0.25">
      <c r="A3" s="10" t="s">
        <v>296</v>
      </c>
      <c r="B3" s="8" t="s">
        <v>297</v>
      </c>
      <c r="D3" s="72" t="s">
        <v>67</v>
      </c>
      <c r="E3" s="72"/>
      <c r="F3" s="72" t="s">
        <v>68</v>
      </c>
      <c r="G3" s="72"/>
      <c r="H3" s="11"/>
    </row>
    <row r="4" spans="1:8" x14ac:dyDescent="0.25">
      <c r="A4" s="9">
        <v>5</v>
      </c>
      <c r="B4" s="4">
        <v>7</v>
      </c>
      <c r="D4" s="1"/>
      <c r="E4" s="1"/>
      <c r="F4" s="1"/>
      <c r="G4" s="1"/>
      <c r="H4" s="1"/>
    </row>
    <row r="5" spans="1:8" x14ac:dyDescent="0.25">
      <c r="A5" s="9">
        <v>8</v>
      </c>
      <c r="B5" s="4">
        <v>7</v>
      </c>
      <c r="D5" s="1" t="s">
        <v>5</v>
      </c>
      <c r="E5" s="1">
        <v>7.3</v>
      </c>
      <c r="F5" s="1" t="s">
        <v>5</v>
      </c>
      <c r="G5" s="1">
        <v>7.3</v>
      </c>
      <c r="H5" s="1"/>
    </row>
    <row r="6" spans="1:8" x14ac:dyDescent="0.25">
      <c r="A6" s="9">
        <v>6</v>
      </c>
      <c r="B6" s="4">
        <v>8</v>
      </c>
      <c r="D6" s="1" t="s">
        <v>6</v>
      </c>
      <c r="E6" s="1">
        <v>0.51747248987533434</v>
      </c>
      <c r="F6" s="1" t="s">
        <v>6</v>
      </c>
      <c r="G6" s="1">
        <v>0.15275252316519466</v>
      </c>
      <c r="H6" s="1"/>
    </row>
    <row r="7" spans="1:8" x14ac:dyDescent="0.25">
      <c r="A7" s="9">
        <v>9</v>
      </c>
      <c r="B7" s="4">
        <v>7</v>
      </c>
      <c r="D7" s="1" t="s">
        <v>7</v>
      </c>
      <c r="E7" s="1">
        <v>7.5</v>
      </c>
      <c r="F7" s="1" t="s">
        <v>7</v>
      </c>
      <c r="G7" s="1">
        <v>7</v>
      </c>
      <c r="H7" s="1"/>
    </row>
    <row r="8" spans="1:8" x14ac:dyDescent="0.25">
      <c r="A8" s="9">
        <v>5</v>
      </c>
      <c r="B8" s="4">
        <v>7</v>
      </c>
      <c r="D8" s="1" t="s">
        <v>8</v>
      </c>
      <c r="E8" s="1">
        <v>8</v>
      </c>
      <c r="F8" s="1" t="s">
        <v>8</v>
      </c>
      <c r="G8" s="1">
        <v>7</v>
      </c>
      <c r="H8" s="1"/>
    </row>
    <row r="9" spans="1:8" x14ac:dyDescent="0.25">
      <c r="A9" s="9">
        <v>7</v>
      </c>
      <c r="B9" s="4">
        <v>7</v>
      </c>
      <c r="D9" s="1" t="s">
        <v>269</v>
      </c>
      <c r="E9" s="1">
        <v>1.6363916944844776</v>
      </c>
      <c r="F9" s="1" t="s">
        <v>269</v>
      </c>
      <c r="G9" s="1">
        <v>0.48304589153964794</v>
      </c>
      <c r="H9" s="1"/>
    </row>
    <row r="10" spans="1:8" x14ac:dyDescent="0.25">
      <c r="A10" s="9">
        <v>10</v>
      </c>
      <c r="B10" s="4">
        <v>7</v>
      </c>
      <c r="D10" s="1" t="s">
        <v>9</v>
      </c>
      <c r="E10" s="1">
        <v>2.6777777777777803</v>
      </c>
      <c r="F10" s="1" t="s">
        <v>9</v>
      </c>
      <c r="G10" s="1">
        <v>0.23333333333333334</v>
      </c>
      <c r="H10" s="1"/>
    </row>
    <row r="11" spans="1:8" x14ac:dyDescent="0.25">
      <c r="A11" s="9">
        <v>8</v>
      </c>
      <c r="B11" s="4">
        <v>8</v>
      </c>
      <c r="D11" s="1" t="s">
        <v>10</v>
      </c>
      <c r="E11" s="1">
        <v>-0.65457845816310956</v>
      </c>
      <c r="F11" s="1" t="s">
        <v>10</v>
      </c>
      <c r="G11" s="1">
        <v>-1.2244897959183652</v>
      </c>
      <c r="H11" s="1"/>
    </row>
    <row r="12" spans="1:8" x14ac:dyDescent="0.25">
      <c r="A12" s="9">
        <v>7</v>
      </c>
      <c r="B12" s="4">
        <v>8</v>
      </c>
      <c r="D12" s="1" t="s">
        <v>11</v>
      </c>
      <c r="E12" s="1">
        <v>-3.0428247276101009E-2</v>
      </c>
      <c r="F12" s="1" t="s">
        <v>11</v>
      </c>
      <c r="G12" s="1">
        <v>1.0350983390135324</v>
      </c>
      <c r="H12" s="1"/>
    </row>
    <row r="13" spans="1:8" x14ac:dyDescent="0.25">
      <c r="A13" s="10">
        <v>8</v>
      </c>
      <c r="B13" s="8">
        <v>7</v>
      </c>
      <c r="D13" s="1" t="s">
        <v>12</v>
      </c>
      <c r="E13" s="1">
        <v>5</v>
      </c>
      <c r="F13" s="1" t="s">
        <v>12</v>
      </c>
      <c r="G13" s="1">
        <v>1</v>
      </c>
      <c r="H13" s="1"/>
    </row>
    <row r="14" spans="1:8" x14ac:dyDescent="0.25">
      <c r="D14" s="1" t="s">
        <v>13</v>
      </c>
      <c r="E14" s="1">
        <v>5</v>
      </c>
      <c r="F14" s="1" t="s">
        <v>13</v>
      </c>
      <c r="G14" s="1">
        <v>7</v>
      </c>
      <c r="H14" s="1"/>
    </row>
    <row r="15" spans="1:8" x14ac:dyDescent="0.25">
      <c r="D15" s="1" t="s">
        <v>14</v>
      </c>
      <c r="E15" s="1">
        <v>10</v>
      </c>
      <c r="F15" s="1" t="s">
        <v>14</v>
      </c>
      <c r="G15" s="1">
        <v>8</v>
      </c>
      <c r="H15" s="1"/>
    </row>
    <row r="16" spans="1:8" x14ac:dyDescent="0.25">
      <c r="D16" s="1" t="s">
        <v>15</v>
      </c>
      <c r="E16" s="1">
        <v>73</v>
      </c>
      <c r="F16" s="1" t="s">
        <v>15</v>
      </c>
      <c r="G16" s="1">
        <v>73</v>
      </c>
      <c r="H16" s="1"/>
    </row>
    <row r="17" spans="1:8" ht="15.75" thickBot="1" x14ac:dyDescent="0.3">
      <c r="D17" s="17" t="s">
        <v>16</v>
      </c>
      <c r="E17" s="17">
        <v>10</v>
      </c>
      <c r="F17" s="17" t="s">
        <v>16</v>
      </c>
      <c r="G17" s="17">
        <v>10</v>
      </c>
      <c r="H17" s="1"/>
    </row>
    <row r="25" spans="1:8" x14ac:dyDescent="0.25">
      <c r="A25" s="1"/>
      <c r="B25" s="1"/>
    </row>
    <row r="26" spans="1:8" x14ac:dyDescent="0.25">
      <c r="A26" s="1"/>
      <c r="B26" s="1"/>
    </row>
    <row r="27" spans="1:8" x14ac:dyDescent="0.25">
      <c r="A27" s="1"/>
      <c r="B27" s="1"/>
    </row>
    <row r="28" spans="1:8" x14ac:dyDescent="0.25">
      <c r="A28" s="1"/>
      <c r="B28" s="1"/>
    </row>
    <row r="29" spans="1:8" x14ac:dyDescent="0.25">
      <c r="A29" s="1"/>
      <c r="B29" s="1"/>
    </row>
    <row r="30" spans="1:8" x14ac:dyDescent="0.25">
      <c r="A30" s="7"/>
      <c r="B30" s="7"/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zoomScale="85" zoomScaleNormal="85" workbookViewId="0">
      <selection activeCell="G9" sqref="G9"/>
    </sheetView>
  </sheetViews>
  <sheetFormatPr defaultRowHeight="15" x14ac:dyDescent="0.25"/>
  <cols>
    <col min="3" max="3" width="23.28515625" customWidth="1"/>
    <col min="4" max="4" width="17.140625" customWidth="1"/>
    <col min="6" max="6" width="19.140625" customWidth="1"/>
  </cols>
  <sheetData>
    <row r="1" spans="1:10" ht="15.75" x14ac:dyDescent="0.25">
      <c r="A1" s="51" t="s">
        <v>193</v>
      </c>
    </row>
    <row r="2" spans="1:10" ht="15.75" x14ac:dyDescent="0.25">
      <c r="A2" s="51" t="s">
        <v>194</v>
      </c>
    </row>
    <row r="3" spans="1:10" ht="15.75" x14ac:dyDescent="0.25">
      <c r="A3" s="52" t="s">
        <v>144</v>
      </c>
      <c r="H3" s="5" t="s">
        <v>285</v>
      </c>
      <c r="I3">
        <f>D10</f>
        <v>97.533333333333331</v>
      </c>
    </row>
    <row r="4" spans="1:10" ht="16.5" thickBot="1" x14ac:dyDescent="0.3">
      <c r="A4" s="52" t="s">
        <v>145</v>
      </c>
      <c r="H4" s="5" t="s">
        <v>286</v>
      </c>
      <c r="I4">
        <f>D10-D23</f>
        <v>93.271154582312974</v>
      </c>
      <c r="J4">
        <f>D10+D23</f>
        <v>101.79551208435369</v>
      </c>
    </row>
    <row r="5" spans="1:10" ht="16.5" thickBot="1" x14ac:dyDescent="0.3">
      <c r="A5" s="52" t="s">
        <v>146</v>
      </c>
      <c r="H5" s="5" t="s">
        <v>289</v>
      </c>
      <c r="I5" s="83">
        <f>14*D15/D26</f>
        <v>47.082039108653319</v>
      </c>
      <c r="J5" s="84">
        <f>14*D15/D25</f>
        <v>218.4745377234166</v>
      </c>
    </row>
    <row r="6" spans="1:10" ht="16.5" thickBot="1" x14ac:dyDescent="0.3">
      <c r="A6" s="52" t="s">
        <v>147</v>
      </c>
      <c r="H6" s="5" t="s">
        <v>290</v>
      </c>
      <c r="I6" s="83">
        <f>14*D15/D29</f>
        <v>39.264331735871849</v>
      </c>
      <c r="J6" s="84">
        <f>14*D15/D28</f>
        <v>301.79912414859461</v>
      </c>
    </row>
    <row r="7" spans="1:10" ht="15.75" thickBot="1" x14ac:dyDescent="0.3">
      <c r="H7" s="5" t="s">
        <v>291</v>
      </c>
      <c r="I7" s="83">
        <f>SQRT(I6)</f>
        <v>6.266125735721543</v>
      </c>
      <c r="J7" s="84">
        <f>SQRT(J6)</f>
        <v>17.372366682423976</v>
      </c>
    </row>
    <row r="8" spans="1:10" x14ac:dyDescent="0.25">
      <c r="A8">
        <v>121</v>
      </c>
      <c r="C8" s="74" t="s">
        <v>109</v>
      </c>
      <c r="D8" s="74"/>
    </row>
    <row r="9" spans="1:10" x14ac:dyDescent="0.25">
      <c r="A9">
        <v>100</v>
      </c>
      <c r="C9" s="1"/>
      <c r="D9" s="1"/>
    </row>
    <row r="10" spans="1:10" x14ac:dyDescent="0.25">
      <c r="A10">
        <v>112</v>
      </c>
      <c r="C10" s="1" t="s">
        <v>5</v>
      </c>
      <c r="D10" s="1">
        <v>97.533333333333331</v>
      </c>
    </row>
    <row r="11" spans="1:10" x14ac:dyDescent="0.25">
      <c r="A11">
        <v>89</v>
      </c>
      <c r="C11" s="1" t="s">
        <v>6</v>
      </c>
      <c r="D11" s="1">
        <v>2.4198911165325221</v>
      </c>
    </row>
    <row r="12" spans="1:10" x14ac:dyDescent="0.25">
      <c r="A12">
        <v>92</v>
      </c>
      <c r="C12" s="1" t="s">
        <v>7</v>
      </c>
      <c r="D12" s="1">
        <v>95</v>
      </c>
    </row>
    <row r="13" spans="1:10" x14ac:dyDescent="0.25">
      <c r="A13">
        <v>90</v>
      </c>
      <c r="C13" s="1" t="s">
        <v>8</v>
      </c>
      <c r="D13" s="1">
        <v>100</v>
      </c>
    </row>
    <row r="14" spans="1:10" x14ac:dyDescent="0.25">
      <c r="A14">
        <v>95</v>
      </c>
      <c r="C14" s="1" t="s">
        <v>269</v>
      </c>
      <c r="D14" s="1">
        <v>9.3721979939657292</v>
      </c>
    </row>
    <row r="15" spans="1:10" x14ac:dyDescent="0.25">
      <c r="A15">
        <v>100</v>
      </c>
      <c r="C15" s="1" t="s">
        <v>9</v>
      </c>
      <c r="D15" s="82">
        <v>87.838095238095249</v>
      </c>
    </row>
    <row r="16" spans="1:10" x14ac:dyDescent="0.25">
      <c r="A16">
        <v>102</v>
      </c>
      <c r="C16" s="1" t="s">
        <v>10</v>
      </c>
      <c r="D16" s="1">
        <v>1.7327317887473805</v>
      </c>
    </row>
    <row r="17" spans="1:4" x14ac:dyDescent="0.25">
      <c r="A17">
        <v>102</v>
      </c>
      <c r="C17" s="1" t="s">
        <v>11</v>
      </c>
      <c r="D17" s="1">
        <v>1.2356240880102918</v>
      </c>
    </row>
    <row r="18" spans="1:4" x14ac:dyDescent="0.25">
      <c r="A18">
        <v>98</v>
      </c>
      <c r="C18" s="1" t="s">
        <v>12</v>
      </c>
      <c r="D18" s="1">
        <v>36</v>
      </c>
    </row>
    <row r="19" spans="1:4" x14ac:dyDescent="0.25">
      <c r="A19">
        <v>95</v>
      </c>
      <c r="C19" s="1" t="s">
        <v>13</v>
      </c>
      <c r="D19" s="1">
        <v>85</v>
      </c>
    </row>
    <row r="20" spans="1:4" x14ac:dyDescent="0.25">
      <c r="A20">
        <v>92</v>
      </c>
      <c r="C20" s="1" t="s">
        <v>14</v>
      </c>
      <c r="D20" s="1">
        <v>121</v>
      </c>
    </row>
    <row r="21" spans="1:4" x14ac:dyDescent="0.25">
      <c r="A21">
        <v>85</v>
      </c>
      <c r="C21" s="1" t="s">
        <v>15</v>
      </c>
      <c r="D21" s="1">
        <v>1463</v>
      </c>
    </row>
    <row r="22" spans="1:4" x14ac:dyDescent="0.25">
      <c r="A22">
        <v>90</v>
      </c>
      <c r="C22" s="1" t="s">
        <v>16</v>
      </c>
      <c r="D22" s="82">
        <v>15</v>
      </c>
    </row>
    <row r="23" spans="1:4" ht="15.75" thickBot="1" x14ac:dyDescent="0.3">
      <c r="C23" s="17" t="s">
        <v>280</v>
      </c>
      <c r="D23" s="17">
        <v>4.2621787510203539</v>
      </c>
    </row>
    <row r="25" spans="1:4" x14ac:dyDescent="0.25">
      <c r="C25" t="s">
        <v>287</v>
      </c>
      <c r="D25">
        <f>_xlfn.CHISQ.INV(0.05/2,14)</f>
        <v>5.6287261030397318</v>
      </c>
    </row>
    <row r="26" spans="1:4" x14ac:dyDescent="0.25">
      <c r="C26" t="s">
        <v>288</v>
      </c>
      <c r="D26">
        <f>_xlfn.CHISQ.INV(1-0.05/2,14)</f>
        <v>26.118948045037371</v>
      </c>
    </row>
    <row r="28" spans="1:4" x14ac:dyDescent="0.25">
      <c r="C28" t="s">
        <v>292</v>
      </c>
      <c r="D28">
        <f>_xlfn.CHISQ.INV(0.01/2,14)</f>
        <v>4.0746749573993419</v>
      </c>
    </row>
    <row r="29" spans="1:4" x14ac:dyDescent="0.25">
      <c r="C29" t="s">
        <v>293</v>
      </c>
      <c r="D29">
        <f>_xlfn.CHISQ.INV(1-0.01/2,14)</f>
        <v>31.319349622595272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11</vt:i4>
      </vt:variant>
    </vt:vector>
  </HeadingPairs>
  <TitlesOfParts>
    <vt:vector size="11" baseType="lpstr">
      <vt:lpstr>zakl.pojmy</vt:lpstr>
      <vt:lpstr>jedn.tried.</vt:lpstr>
      <vt:lpstr>interv.tried.</vt:lpstr>
      <vt:lpstr>opisna stat.</vt:lpstr>
      <vt:lpstr>char VS a bod  a int odhady ZS</vt:lpstr>
      <vt:lpstr>sampling</vt:lpstr>
      <vt:lpstr>pivot table</vt:lpstr>
      <vt:lpstr>porovnanie 2 súborov</vt:lpstr>
      <vt:lpstr>IS</vt:lpstr>
      <vt:lpstr>box plot</vt:lpstr>
      <vt:lpstr>box plot_porovnanie</vt:lpstr>
    </vt:vector>
  </TitlesOfParts>
  <Company>uiam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Tothova</dc:creator>
  <cp:lastModifiedBy>Janette Kotianová</cp:lastModifiedBy>
  <dcterms:created xsi:type="dcterms:W3CDTF">2015-11-04T05:57:00Z</dcterms:created>
  <dcterms:modified xsi:type="dcterms:W3CDTF">2025-10-22T14:57:51Z</dcterms:modified>
</cp:coreProperties>
</file>