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tianova\Desktop\MMPVE 2025\"/>
    </mc:Choice>
  </mc:AlternateContent>
  <bookViews>
    <workbookView xWindow="0" yWindow="0" windowWidth="28800" windowHeight="12330"/>
  </bookViews>
  <sheets>
    <sheet name="definicie" sheetId="1" r:id="rId1"/>
    <sheet name="NP" sheetId="3" r:id="rId2"/>
    <sheet name=" hypergeometricke rozdelenie NP" sheetId="2" r:id="rId3"/>
    <sheet name="binomicke rozdelenie NP" sheetId="4" r:id="rId4"/>
    <sheet name="zavisle a nezavisle pokusy" sheetId="5" r:id="rId5"/>
    <sheet name="DNP" sheetId="6" r:id="rId6"/>
    <sheet name="SNP" sheetId="10" r:id="rId7"/>
    <sheet name="rovnomerne rozdelenie NP" sheetId="9" r:id="rId8"/>
    <sheet name="vlastnosti E(X) a D(X)" sheetId="8" r:id="rId9"/>
  </sheets>
  <calcPr calcId="162913"/>
</workbook>
</file>

<file path=xl/calcChain.xml><?xml version="1.0" encoding="utf-8"?>
<calcChain xmlns="http://schemas.openxmlformats.org/spreadsheetml/2006/main">
  <c r="H36" i="8" l="1"/>
  <c r="F37" i="8"/>
  <c r="C37" i="8"/>
  <c r="D37" i="8"/>
  <c r="E37" i="8"/>
  <c r="B37" i="8"/>
  <c r="G36" i="8"/>
  <c r="F36" i="8"/>
  <c r="C36" i="8"/>
  <c r="D36" i="8"/>
  <c r="E36" i="8"/>
  <c r="B36" i="8"/>
  <c r="F35" i="8"/>
  <c r="C35" i="8"/>
  <c r="D35" i="8"/>
  <c r="E35" i="8"/>
  <c r="B35" i="8"/>
  <c r="C34" i="8"/>
  <c r="D34" i="8"/>
  <c r="E34" i="8"/>
  <c r="B34" i="8"/>
  <c r="G30" i="8"/>
  <c r="F32" i="8"/>
  <c r="C31" i="8"/>
  <c r="D31" i="8"/>
  <c r="E31" i="8"/>
  <c r="C32" i="8"/>
  <c r="D32" i="8"/>
  <c r="E32" i="8"/>
  <c r="B32" i="8"/>
  <c r="B31" i="8"/>
  <c r="F30" i="8"/>
  <c r="F29" i="8"/>
  <c r="C30" i="8"/>
  <c r="D30" i="8"/>
  <c r="E30" i="8"/>
  <c r="B30" i="8"/>
  <c r="G24" i="8" l="1"/>
  <c r="E24" i="8" l="1"/>
  <c r="B24" i="8"/>
  <c r="F24" i="8"/>
  <c r="D24" i="8"/>
  <c r="C24" i="8"/>
  <c r="H24" i="8"/>
  <c r="D20" i="8"/>
  <c r="E17" i="8"/>
  <c r="G11" i="8"/>
  <c r="G10" i="8"/>
  <c r="F11" i="8"/>
  <c r="F10" i="8"/>
  <c r="C11" i="8"/>
  <c r="D11" i="8"/>
  <c r="E11" i="8"/>
  <c r="B11" i="8"/>
  <c r="C10" i="8"/>
  <c r="D10" i="8"/>
  <c r="E10" i="8"/>
  <c r="B10" i="8"/>
  <c r="F5" i="8" l="1"/>
  <c r="F4" i="8"/>
  <c r="C5" i="8"/>
  <c r="D5" i="8"/>
  <c r="E5" i="8"/>
  <c r="B5" i="8"/>
  <c r="B82" i="6" l="1"/>
  <c r="B81" i="6"/>
  <c r="B80" i="6"/>
  <c r="F75" i="6"/>
  <c r="F76" i="6"/>
  <c r="F77" i="6"/>
  <c r="E77" i="6"/>
  <c r="E76" i="6"/>
  <c r="G75" i="6"/>
  <c r="B79" i="6"/>
  <c r="E75" i="6"/>
  <c r="B75" i="6"/>
  <c r="B66" i="6"/>
  <c r="F52" i="6"/>
  <c r="F51" i="6"/>
  <c r="G49" i="6"/>
  <c r="G48" i="6"/>
  <c r="G8" i="6"/>
  <c r="G105" i="6" l="1"/>
  <c r="G106" i="6"/>
  <c r="H106" i="6"/>
  <c r="I106" i="6"/>
  <c r="I110" i="6" s="1"/>
  <c r="J106" i="6"/>
  <c r="J110" i="6" s="1"/>
  <c r="G107" i="6"/>
  <c r="H107" i="6"/>
  <c r="I107" i="6"/>
  <c r="J107" i="6"/>
  <c r="G108" i="6"/>
  <c r="H108" i="6"/>
  <c r="I108" i="6"/>
  <c r="J108" i="6"/>
  <c r="G109" i="6"/>
  <c r="H109" i="6"/>
  <c r="I109" i="6"/>
  <c r="J109" i="6"/>
  <c r="J105" i="6"/>
  <c r="I105" i="6"/>
  <c r="H105" i="6"/>
  <c r="C110" i="6"/>
  <c r="D110" i="6"/>
  <c r="E110" i="6"/>
  <c r="F110" i="6"/>
  <c r="C106" i="6"/>
  <c r="D106" i="6"/>
  <c r="E106" i="6"/>
  <c r="F106" i="6"/>
  <c r="C107" i="6"/>
  <c r="D107" i="6"/>
  <c r="E107" i="6"/>
  <c r="F107" i="6"/>
  <c r="C108" i="6"/>
  <c r="D108" i="6"/>
  <c r="E108" i="6"/>
  <c r="F108" i="6"/>
  <c r="C109" i="6"/>
  <c r="D109" i="6"/>
  <c r="E109" i="6"/>
  <c r="F109" i="6"/>
  <c r="F105" i="6"/>
  <c r="E105" i="6"/>
  <c r="D105" i="6"/>
  <c r="C105" i="6"/>
  <c r="B99" i="6"/>
  <c r="B98" i="6"/>
  <c r="C91" i="6"/>
  <c r="C92" i="6"/>
  <c r="C93" i="6"/>
  <c r="C90" i="6"/>
  <c r="B97" i="6"/>
  <c r="B110" i="6"/>
  <c r="G110" i="6" l="1"/>
  <c r="H110" i="6"/>
  <c r="G77" i="6"/>
  <c r="G76" i="6"/>
  <c r="C75" i="6"/>
  <c r="D75" i="6"/>
  <c r="C76" i="6"/>
  <c r="D76" i="6"/>
  <c r="C77" i="6"/>
  <c r="D77" i="6"/>
  <c r="B77" i="6"/>
  <c r="B76" i="6"/>
  <c r="B67" i="6"/>
  <c r="B65" i="6"/>
  <c r="F62" i="6"/>
  <c r="F61" i="6"/>
  <c r="C61" i="6"/>
  <c r="D61" i="6"/>
  <c r="E61" i="6"/>
  <c r="C62" i="6"/>
  <c r="D62" i="6"/>
  <c r="E62" i="6"/>
  <c r="B62" i="6"/>
  <c r="B61" i="6"/>
  <c r="F60" i="6"/>
  <c r="C60" i="6"/>
  <c r="D60" i="6"/>
  <c r="E60" i="6"/>
  <c r="B60" i="6"/>
  <c r="F59" i="6"/>
  <c r="B64" i="6"/>
  <c r="C31" i="6"/>
  <c r="C30" i="6"/>
  <c r="C29" i="6"/>
  <c r="C28" i="6"/>
  <c r="C27" i="6"/>
  <c r="G24" i="6"/>
  <c r="C24" i="6"/>
  <c r="D24" i="6"/>
  <c r="E24" i="6"/>
  <c r="F24" i="6"/>
  <c r="B24" i="6"/>
  <c r="G23" i="6"/>
  <c r="C23" i="6"/>
  <c r="D23" i="6"/>
  <c r="E23" i="6"/>
  <c r="F23" i="6"/>
  <c r="B23" i="6"/>
  <c r="G22" i="6"/>
  <c r="G21" i="6"/>
  <c r="C22" i="6"/>
  <c r="D22" i="6"/>
  <c r="E22" i="6"/>
  <c r="F22" i="6"/>
  <c r="B22" i="6"/>
  <c r="H57" i="4"/>
  <c r="I56" i="4"/>
  <c r="C62" i="4"/>
  <c r="D62" i="4"/>
  <c r="E62" i="4"/>
  <c r="B62" i="4"/>
  <c r="H56" i="4"/>
  <c r="F61" i="4"/>
  <c r="C61" i="4"/>
  <c r="D61" i="4"/>
  <c r="E61" i="4"/>
  <c r="B61" i="4"/>
  <c r="H37" i="4"/>
  <c r="H38" i="4"/>
  <c r="H39" i="4"/>
  <c r="F38" i="2"/>
  <c r="F37" i="2"/>
  <c r="F36" i="2"/>
  <c r="F35" i="2"/>
  <c r="F34" i="2"/>
  <c r="D29" i="2"/>
  <c r="D28" i="2"/>
  <c r="D27" i="2"/>
  <c r="D26" i="2"/>
  <c r="C29" i="2"/>
  <c r="C28" i="2"/>
  <c r="C27" i="2"/>
  <c r="C26" i="2"/>
  <c r="E13" i="3" l="1"/>
  <c r="F13" i="3"/>
  <c r="D13" i="3"/>
  <c r="C13" i="3"/>
  <c r="G12" i="3"/>
  <c r="F12" i="3"/>
  <c r="E12" i="3"/>
  <c r="D12" i="3"/>
  <c r="C12" i="3"/>
  <c r="G7" i="3"/>
  <c r="G6" i="3"/>
  <c r="G5" i="3"/>
  <c r="G4" i="3"/>
  <c r="F53" i="6" l="1"/>
  <c r="I44" i="6"/>
  <c r="I39" i="6"/>
  <c r="D39" i="6"/>
  <c r="D40" i="6"/>
  <c r="E40" i="6"/>
  <c r="F40" i="6"/>
  <c r="G40" i="6"/>
  <c r="D41" i="6"/>
  <c r="E41" i="6"/>
  <c r="F41" i="6"/>
  <c r="F44" i="6" s="1"/>
  <c r="C49" i="6" s="1"/>
  <c r="G41" i="6"/>
  <c r="D42" i="6"/>
  <c r="E42" i="6"/>
  <c r="F42" i="6"/>
  <c r="G42" i="6"/>
  <c r="D43" i="6"/>
  <c r="E43" i="6"/>
  <c r="F43" i="6"/>
  <c r="G43" i="6"/>
  <c r="G39" i="6"/>
  <c r="F39" i="6"/>
  <c r="E39" i="6"/>
  <c r="C44" i="6"/>
  <c r="D44" i="6" l="1"/>
  <c r="C47" i="6" s="1"/>
  <c r="K43" i="6" s="1"/>
  <c r="K39" i="6"/>
  <c r="I40" i="6"/>
  <c r="I42" i="6"/>
  <c r="H43" i="6"/>
  <c r="E44" i="6"/>
  <c r="C48" i="6" s="1"/>
  <c r="G44" i="6"/>
  <c r="C50" i="6" s="1"/>
  <c r="G50" i="6" s="1"/>
  <c r="C8" i="6"/>
  <c r="D8" i="6"/>
  <c r="E8" i="6"/>
  <c r="F8" i="6"/>
  <c r="B8" i="6"/>
  <c r="I13" i="6"/>
  <c r="F7" i="6"/>
  <c r="C7" i="6"/>
  <c r="D7" i="6"/>
  <c r="E7" i="6"/>
  <c r="B7" i="6"/>
  <c r="B5" i="6"/>
  <c r="C5" i="6" s="1"/>
  <c r="D5" i="6" s="1"/>
  <c r="E5" i="6" s="1"/>
  <c r="F5" i="6" s="1"/>
  <c r="G4" i="6"/>
  <c r="G15" i="5"/>
  <c r="C15" i="5"/>
  <c r="D15" i="5"/>
  <c r="E15" i="5"/>
  <c r="F15" i="5"/>
  <c r="B15" i="5"/>
  <c r="F10" i="5"/>
  <c r="C10" i="5"/>
  <c r="D10" i="5"/>
  <c r="E10" i="5"/>
  <c r="B10" i="5"/>
  <c r="B47" i="4"/>
  <c r="B51" i="4"/>
  <c r="J51" i="4"/>
  <c r="C51" i="4"/>
  <c r="D51" i="4"/>
  <c r="E51" i="4"/>
  <c r="F51" i="4"/>
  <c r="G51" i="4"/>
  <c r="H51" i="4"/>
  <c r="I51" i="4"/>
  <c r="M47" i="4"/>
  <c r="C47" i="4"/>
  <c r="D47" i="4"/>
  <c r="E47" i="4"/>
  <c r="F47" i="4"/>
  <c r="G47" i="4"/>
  <c r="H47" i="4"/>
  <c r="I47" i="4"/>
  <c r="J47" i="4"/>
  <c r="K47" i="4"/>
  <c r="L47" i="4"/>
  <c r="M43" i="4"/>
  <c r="C43" i="4"/>
  <c r="D43" i="4"/>
  <c r="E43" i="4"/>
  <c r="F43" i="4"/>
  <c r="G43" i="4"/>
  <c r="H43" i="4"/>
  <c r="I43" i="4"/>
  <c r="J43" i="4"/>
  <c r="K43" i="4"/>
  <c r="L43" i="4"/>
  <c r="B43" i="4"/>
  <c r="H27" i="4"/>
  <c r="G26" i="4"/>
  <c r="C31" i="4"/>
  <c r="D31" i="4"/>
  <c r="E31" i="4"/>
  <c r="S31" i="4" s="1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B32" i="4"/>
  <c r="B31" i="4"/>
  <c r="C17" i="4"/>
  <c r="B17" i="4"/>
  <c r="C16" i="4"/>
  <c r="B16" i="4"/>
  <c r="B14" i="4"/>
  <c r="H13" i="4"/>
  <c r="C13" i="4"/>
  <c r="D13" i="4"/>
  <c r="E13" i="4"/>
  <c r="F13" i="4"/>
  <c r="G13" i="4"/>
  <c r="C14" i="4"/>
  <c r="D14" i="4"/>
  <c r="E14" i="4"/>
  <c r="F14" i="4"/>
  <c r="G14" i="4"/>
  <c r="B13" i="4"/>
  <c r="F8" i="4"/>
  <c r="E8" i="4"/>
  <c r="B7" i="4"/>
  <c r="J14" i="2"/>
  <c r="I14" i="2"/>
  <c r="H14" i="2"/>
  <c r="I13" i="2"/>
  <c r="H13" i="2"/>
  <c r="D21" i="2"/>
  <c r="E21" i="2"/>
  <c r="F21" i="2"/>
  <c r="G21" i="2"/>
  <c r="C21" i="2"/>
  <c r="C19" i="2"/>
  <c r="C20" i="2"/>
  <c r="D20" i="2" s="1"/>
  <c r="E20" i="2" s="1"/>
  <c r="F20" i="2" s="1"/>
  <c r="G20" i="2" s="1"/>
  <c r="H19" i="2"/>
  <c r="F19" i="2"/>
  <c r="G19" i="2"/>
  <c r="D19" i="2"/>
  <c r="E19" i="2"/>
  <c r="I12" i="2"/>
  <c r="H12" i="2"/>
  <c r="D58" i="3"/>
  <c r="E58" i="3" s="1"/>
  <c r="C58" i="3"/>
  <c r="B58" i="3"/>
  <c r="B69" i="3"/>
  <c r="B68" i="3"/>
  <c r="F57" i="3"/>
  <c r="C57" i="3"/>
  <c r="D57" i="3"/>
  <c r="E57" i="3"/>
  <c r="B57" i="3"/>
  <c r="C65" i="3"/>
  <c r="C63" i="3"/>
  <c r="C61" i="3"/>
  <c r="F56" i="3"/>
  <c r="E56" i="3"/>
  <c r="D56" i="3"/>
  <c r="C56" i="3"/>
  <c r="B56" i="3"/>
  <c r="G51" i="3"/>
  <c r="G50" i="3"/>
  <c r="G49" i="3"/>
  <c r="G48" i="3"/>
  <c r="G7" i="6" l="1"/>
  <c r="H13" i="6" s="1"/>
  <c r="E6" i="6" s="1"/>
  <c r="H42" i="6"/>
  <c r="K41" i="6"/>
  <c r="J41" i="6"/>
  <c r="J44" i="6" s="1"/>
  <c r="F49" i="6" s="1"/>
  <c r="I41" i="6"/>
  <c r="F48" i="6" s="1"/>
  <c r="H41" i="6"/>
  <c r="H39" i="6"/>
  <c r="H44" i="6" s="1"/>
  <c r="F47" i="6" s="1"/>
  <c r="K40" i="6"/>
  <c r="K44" i="6" s="1"/>
  <c r="F50" i="6" s="1"/>
  <c r="J40" i="6"/>
  <c r="J39" i="6"/>
  <c r="I43" i="6"/>
  <c r="J43" i="6"/>
  <c r="K42" i="6"/>
  <c r="H40" i="6"/>
  <c r="J42" i="6"/>
  <c r="F6" i="6"/>
  <c r="B6" i="6"/>
  <c r="C6" i="6"/>
  <c r="D6" i="6"/>
  <c r="G27" i="4"/>
  <c r="F25" i="4"/>
  <c r="G28" i="4"/>
  <c r="E116" i="6"/>
  <c r="B116" i="6"/>
  <c r="E115" i="6"/>
  <c r="B115" i="6"/>
  <c r="E114" i="6"/>
  <c r="B114" i="6"/>
  <c r="E113" i="6"/>
  <c r="B113" i="6"/>
  <c r="I14" i="6" l="1"/>
  <c r="G6" i="6"/>
  <c r="H14" i="6" s="1"/>
  <c r="H15" i="6" s="1"/>
  <c r="B93" i="6"/>
  <c r="B92" i="6"/>
  <c r="B91" i="6"/>
  <c r="B94" i="6" l="1"/>
</calcChain>
</file>

<file path=xl/comments1.xml><?xml version="1.0" encoding="utf-8"?>
<comments xmlns="http://schemas.openxmlformats.org/spreadsheetml/2006/main">
  <authors>
    <author>Janette Kotianová</author>
    <author>stud_uiam18</author>
    <author>kaia</author>
  </authors>
  <commentList>
    <comment ref="A13" authorId="0" shapeId="0">
      <text>
        <r>
          <rPr>
            <b/>
            <sz val="9"/>
            <color indexed="81"/>
            <rFont val="Segoe UI"/>
            <family val="2"/>
            <charset val="238"/>
          </rPr>
          <t>kumulativna pravdepodobnost -
distribucna funkcia DNP
F(x)=P(X&lt;=x)</t>
        </r>
      </text>
    </comment>
    <comment ref="A55" authorId="1" shapeId="0">
      <text>
        <r>
          <rPr>
            <b/>
            <sz val="8"/>
            <color indexed="81"/>
            <rFont val="Tahoma"/>
            <family val="2"/>
            <charset val="238"/>
          </rPr>
          <t>mozne hodnoty, ktore nahodna premenna X moze nadobudat</t>
        </r>
      </text>
    </comment>
    <comment ref="A56" authorId="1" shapeId="0">
      <text>
        <r>
          <rPr>
            <b/>
            <sz val="8"/>
            <color indexed="81"/>
            <rFont val="Tahoma"/>
            <family val="2"/>
            <charset val="238"/>
          </rPr>
          <t>pravdepodobnosti</t>
        </r>
      </text>
    </comment>
    <comment ref="A68" authorId="2" shapeId="0">
      <text>
        <r>
          <rPr>
            <b/>
            <sz val="8"/>
            <color indexed="81"/>
            <rFont val="Tahoma"/>
            <family val="2"/>
            <charset val="238"/>
          </rPr>
          <t>stredna hodnota</t>
        </r>
      </text>
    </comment>
  </commentList>
</comments>
</file>

<file path=xl/comments2.xml><?xml version="1.0" encoding="utf-8"?>
<comments xmlns="http://schemas.openxmlformats.org/spreadsheetml/2006/main">
  <authors>
    <author>stud_uiam18</author>
  </authors>
  <commentList>
    <comment ref="A16" authorId="0" shapeId="0">
      <text>
        <r>
          <rPr>
            <b/>
            <sz val="8"/>
            <color indexed="81"/>
            <rFont val="Tahoma"/>
            <family val="2"/>
            <charset val="238"/>
          </rPr>
          <t>X je nahodna premenna definovana ako pocet poskodenych vyrobkov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38"/>
          </rPr>
          <t>mozne hodnoty, ktore nahodna premenna X moze nadobudat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38"/>
          </rPr>
          <t>pravdepodobnosti</t>
        </r>
      </text>
    </comment>
  </commentList>
</comments>
</file>

<file path=xl/comments3.xml><?xml version="1.0" encoding="utf-8"?>
<comments xmlns="http://schemas.openxmlformats.org/spreadsheetml/2006/main">
  <authors>
    <author>student</author>
    <author>Janette Kotianová</author>
  </authors>
  <commentList>
    <comment ref="F52" authorId="0" shapeId="0">
      <text>
        <r>
          <rPr>
            <b/>
            <sz val="9"/>
            <color indexed="81"/>
            <rFont val="Segoe UI"/>
            <family val="2"/>
            <charset val="238"/>
          </rPr>
          <t>negatívne zosikmenie- t.j. mame castejsi vyskyt vacsich hodnot</t>
        </r>
      </text>
    </comment>
    <comment ref="F53" authorId="0" shapeId="0">
      <text>
        <r>
          <rPr>
            <b/>
            <sz val="9"/>
            <color indexed="81"/>
            <rFont val="Segoe UI"/>
            <family val="2"/>
            <charset val="238"/>
          </rPr>
          <t>kladna hohnota znamena, ze hodnoty NP su sustredene viac okolo strednej hodnoty E(X)</t>
        </r>
      </text>
    </comment>
    <comment ref="F60" authorId="1" shapeId="0">
      <text>
        <r>
          <rPr>
            <b/>
            <sz val="9"/>
            <color indexed="81"/>
            <rFont val="Segoe UI"/>
            <family val="2"/>
            <charset val="238"/>
          </rPr>
          <t>D(X)</t>
        </r>
      </text>
    </comment>
    <comment ref="F61" authorId="1" shapeId="0">
      <text>
        <r>
          <rPr>
            <b/>
            <sz val="9"/>
            <color indexed="81"/>
            <rFont val="Segoe UI"/>
            <family val="2"/>
            <charset val="238"/>
          </rPr>
          <t>c3(X)</t>
        </r>
      </text>
    </comment>
    <comment ref="F62" authorId="1" shapeId="0">
      <text>
        <r>
          <rPr>
            <b/>
            <sz val="9"/>
            <color indexed="81"/>
            <rFont val="Segoe UI"/>
            <family val="2"/>
            <charset val="238"/>
          </rPr>
          <t>c4(X)</t>
        </r>
      </text>
    </comment>
    <comment ref="G75" authorId="1" shapeId="0">
      <text>
        <r>
          <rPr>
            <b/>
            <sz val="9"/>
            <color indexed="81"/>
            <rFont val="Segoe UI"/>
            <family val="2"/>
            <charset val="238"/>
          </rPr>
          <t>D(X)</t>
        </r>
      </text>
    </comment>
    <comment ref="G76" authorId="1" shapeId="0">
      <text>
        <r>
          <rPr>
            <b/>
            <sz val="9"/>
            <color indexed="81"/>
            <rFont val="Segoe UI"/>
            <family val="2"/>
            <charset val="238"/>
          </rPr>
          <t>c3(X)</t>
        </r>
      </text>
    </comment>
    <comment ref="G77" authorId="1" shapeId="0">
      <text>
        <r>
          <rPr>
            <b/>
            <sz val="9"/>
            <color indexed="81"/>
            <rFont val="Segoe UI"/>
            <family val="2"/>
            <charset val="238"/>
          </rPr>
          <t>c4(X)</t>
        </r>
      </text>
    </comment>
    <comment ref="B97" authorId="1" shapeId="0">
      <text>
        <r>
          <rPr>
            <b/>
            <sz val="9"/>
            <color indexed="81"/>
            <rFont val="Segoe UI"/>
            <family val="2"/>
            <charset val="238"/>
          </rPr>
          <t>z1(X)</t>
        </r>
      </text>
    </comment>
    <comment ref="B98" authorId="1" shapeId="0">
      <text>
        <r>
          <rPr>
            <b/>
            <sz val="9"/>
            <color indexed="81"/>
            <rFont val="Segoe UI"/>
            <family val="2"/>
            <charset val="238"/>
          </rPr>
          <t>c2(X)</t>
        </r>
      </text>
    </comment>
  </commentList>
</comments>
</file>

<file path=xl/comments4.xml><?xml version="1.0" encoding="utf-8"?>
<comments xmlns="http://schemas.openxmlformats.org/spreadsheetml/2006/main">
  <authors>
    <author>tothova</author>
    <author>Janette Kotianová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pomocou definicie strednej hodnoty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pomocou vlastnosti strednej hodnoty</t>
        </r>
      </text>
    </comment>
    <comment ref="G24" authorId="1" shapeId="0">
      <text>
        <r>
          <rPr>
            <b/>
            <sz val="9"/>
            <color indexed="81"/>
            <rFont val="Segoe UI"/>
            <family val="2"/>
            <charset val="238"/>
          </rPr>
          <t>E(X+Y) podla definicie</t>
        </r>
      </text>
    </comment>
    <comment ref="H24" authorId="1" shapeId="0">
      <text>
        <r>
          <rPr>
            <sz val="9"/>
            <color indexed="81"/>
            <rFont val="Segoe UI"/>
            <family val="2"/>
            <charset val="238"/>
          </rPr>
          <t>E(X+Y) podla vety 3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38"/>
          </rPr>
          <t>E(X)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  <charset val="238"/>
          </rPr>
          <t>D(X) pomocou definicie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  <charset val="238"/>
          </rPr>
          <t>D(X) pomocou vety o vypocte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38"/>
          </rPr>
          <t>E(X)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  <charset val="238"/>
          </rPr>
          <t>E(Y)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38"/>
          </rPr>
          <t>D(Y) pomocou definicie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  <charset val="238"/>
          </rPr>
          <t>D(Y) pomocou vety o vypocte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238"/>
          </rPr>
          <t>overenie vlastnosti disperzie</t>
        </r>
      </text>
    </comment>
  </commentList>
</comments>
</file>

<file path=xl/sharedStrings.xml><?xml version="1.0" encoding="utf-8"?>
<sst xmlns="http://schemas.openxmlformats.org/spreadsheetml/2006/main" count="436" uniqueCount="277">
  <si>
    <t>Bernoulliho schema (opakovane nezavisle pokusy)</t>
  </si>
  <si>
    <t>Nech pravdepodobnost javu A v kazdom pokuse je p.</t>
  </si>
  <si>
    <t>V serii</t>
  </si>
  <si>
    <t xml:space="preserve">vyrobkov je </t>
  </si>
  <si>
    <t>poskodenych.</t>
  </si>
  <si>
    <t>Nahodne vyberieme</t>
  </si>
  <si>
    <t>vyrobky.</t>
  </si>
  <si>
    <t>a) Aka je pravdepodobnost, ze</t>
  </si>
  <si>
    <t>su poskodene?</t>
  </si>
  <si>
    <t xml:space="preserve">b) Aka je pravdepodobnost, ze najviac </t>
  </si>
  <si>
    <t>c) Aka je pravdepodobnost, ze aspon</t>
  </si>
  <si>
    <t>d) Zostrojte zakon rozdelenia nahodnej premennej X - pocet poskodenych medzi 4 vybranymi.</t>
  </si>
  <si>
    <t>prave 3 su poskodene</t>
  </si>
  <si>
    <t>jav A -</t>
  </si>
  <si>
    <t>p(A)=</t>
  </si>
  <si>
    <t>a)</t>
  </si>
  <si>
    <t>b)</t>
  </si>
  <si>
    <t>c)</t>
  </si>
  <si>
    <t>jav B -</t>
  </si>
  <si>
    <t>jav C -</t>
  </si>
  <si>
    <t>xi</t>
  </si>
  <si>
    <t>pi</t>
  </si>
  <si>
    <t>najviac 3 su poskodene</t>
  </si>
  <si>
    <t>aspon 3 su poskodene</t>
  </si>
  <si>
    <t>kumul. pi</t>
  </si>
  <si>
    <t xml:space="preserve"> - takto definovanu pravdepodobnost nazyvame </t>
  </si>
  <si>
    <t>Distribucna funkcia F(x)</t>
  </si>
  <si>
    <t>P(X&lt;=1)=</t>
  </si>
  <si>
    <t xml:space="preserve">Pozn. Niekedy distribucnu funkciu nazyvame zakon rozdelenia pravdepodobnosti. </t>
  </si>
  <si>
    <t>Nech X je moj zisk (strata)</t>
  </si>
  <si>
    <t>H</t>
  </si>
  <si>
    <t>P</t>
  </si>
  <si>
    <t>Omega={</t>
  </si>
  <si>
    <t>n=</t>
  </si>
  <si>
    <t>padne pismo 0krat</t>
  </si>
  <si>
    <t>F(x)=</t>
  </si>
  <si>
    <t>x&lt;</t>
  </si>
  <si>
    <t>E(X)=</t>
  </si>
  <si>
    <t>padne pismo 1krat</t>
  </si>
  <si>
    <t>padne pismo 2krat</t>
  </si>
  <si>
    <t>jav B-</t>
  </si>
  <si>
    <t>jav D -</t>
  </si>
  <si>
    <t>padne pismo 3krat</t>
  </si>
  <si>
    <t>p(B)=</t>
  </si>
  <si>
    <t>p(C)=</t>
  </si>
  <si>
    <t>p(D)=</t>
  </si>
  <si>
    <t xml:space="preserve">Pravdepodobnost toho, ze pri n pokusoch jav A nastane prave k-krat  </t>
  </si>
  <si>
    <t>je</t>
  </si>
  <si>
    <t>p=</t>
  </si>
  <si>
    <t>a) bez opakovania</t>
  </si>
  <si>
    <t>b) s opakovanim</t>
  </si>
  <si>
    <t>Nech X je diskretna nahodna premenna dana tabulkou:</t>
  </si>
  <si>
    <t>suma</t>
  </si>
  <si>
    <t>Doplnte tabulku tak, aby bola zakonom rozdelenia nahodnej premennej.</t>
  </si>
  <si>
    <t>Urcte distribucnu funkciu a nakreslite jej graf.</t>
  </si>
  <si>
    <t>Urcte strednu hodnotu nahodnej premennej X.</t>
  </si>
  <si>
    <t>Priklad 1</t>
  </si>
  <si>
    <t>d) X - pocet poskodenych vyrobkov</t>
  </si>
  <si>
    <t>Pre kazde realne cislo x mozeme definovat pravdepodobnost toho, ze hodnota nah. premennej X je mensia alebo rovna x</t>
  </si>
  <si>
    <t>Hypergeometricka formula</t>
  </si>
  <si>
    <t>Pravdepodobnost nastatia javu A je</t>
  </si>
  <si>
    <t>e) Definujte nahodnu premennu Y - odmena za pracu a zostrojte jej zakon rozdelenia.</t>
  </si>
  <si>
    <t>■</t>
  </si>
  <si>
    <t>Nech z danych N predmetov ma M urcity znak. Jav A znamena, ze vyberieme n predmetov, z ktorych k ma urcity znak.</t>
  </si>
  <si>
    <t xml:space="preserve">     Zostrojte palickovy graf,  graf distribucnej funkcie.</t>
  </si>
  <si>
    <t>P(X&lt;=2)=</t>
  </si>
  <si>
    <t xml:space="preserve">     Urcte pravdepodobnost toho, ze nahodna premenna X nadobuda hodnotu mensiu alebo rovnu 1.</t>
  </si>
  <si>
    <t>P(X&lt;=1,5)=</t>
  </si>
  <si>
    <t>P(X&lt;=2,5)=</t>
  </si>
  <si>
    <t>P(X&lt;=100,1)=</t>
  </si>
  <si>
    <t>&lt;=x</t>
  </si>
  <si>
    <t>Distribucna funkcia F(x) je definovana:</t>
  </si>
  <si>
    <t>e) nahodna premenna Y - odmena za pracu</t>
  </si>
  <si>
    <t>Priklad 2</t>
  </si>
  <si>
    <t>strom logickych moznosti:</t>
  </si>
  <si>
    <t>Hram s protihracom - 3xhodim mincou. Pravidla budu nasledovne:</t>
  </si>
  <si>
    <t>}</t>
  </si>
  <si>
    <t xml:space="preserve">pravdepodobnosti nastatia </t>
  </si>
  <si>
    <t>tychto javov su:</t>
  </si>
  <si>
    <t xml:space="preserve">Aka je pravdepodobnost, ze moja vyhra je menej ako </t>
  </si>
  <si>
    <t>€?</t>
  </si>
  <si>
    <t xml:space="preserve">Aka je pravdepodobnost, ze moja vyhra je viac ako </t>
  </si>
  <si>
    <t xml:space="preserve">Aka je pravdepodobnost, ze moja vyhra je minimalne </t>
  </si>
  <si>
    <t>palickovy graf:</t>
  </si>
  <si>
    <t>Najdite zakon rozdelenia  (diskretnej) nahodnej premennej X. Zostrojte palickovy graf.</t>
  </si>
  <si>
    <t>Urcte ake hodnoty bude nadobudat nahodna premenna X - moj zisk pri zmene pravidiel:</t>
  </si>
  <si>
    <t>Zostrojte tabulku - zakon rozdelenia takto definovanej nahodnej premennej.</t>
  </si>
  <si>
    <t>Nahodna premenna X je definovana ako moj zisk (strata).</t>
  </si>
  <si>
    <t>pravdepodobnost</t>
  </si>
  <si>
    <t>Najdite ocakavanu hodnotu  E(X) Vasho zisku, ak plati</t>
  </si>
  <si>
    <t xml:space="preserve">Nahodne vyberieme </t>
  </si>
  <si>
    <t>Stredna hodnota DNP X</t>
  </si>
  <si>
    <r>
      <rPr>
        <b/>
        <sz val="11"/>
        <color theme="1"/>
        <rFont val="Calibri"/>
        <family val="2"/>
        <charset val="238"/>
        <scheme val="minor"/>
      </rPr>
      <t>opakovane nezavisle pokusy</t>
    </r>
    <r>
      <rPr>
        <sz val="11"/>
        <color theme="1"/>
        <rFont val="Calibri"/>
        <family val="2"/>
        <charset val="238"/>
        <scheme val="minor"/>
      </rPr>
      <t>: opakujem pokus nezavisle od vysledku predchadzajuceho pokusu</t>
    </r>
  </si>
  <si>
    <t>a) vyber bez opakovania</t>
  </si>
  <si>
    <t>b) vyber s opakovanim</t>
  </si>
  <si>
    <t>k=</t>
  </si>
  <si>
    <t>P(A)=</t>
  </si>
  <si>
    <t>Definujte nah. premennu X- pocet padnutych 6 pri 5 hodoch hracou kockou.</t>
  </si>
  <si>
    <t>P(X=&gt;2=</t>
  </si>
  <si>
    <t>polygon:</t>
  </si>
  <si>
    <t>Pravdepodobnostnu tabulku nazyvame jej zakon rozdelenia pravdepodobnosti.</t>
  </si>
  <si>
    <t>Ak 5krat hadzeme hracou kockou, aka je pravdepodobnost, ze 6 padne 2krat?</t>
  </si>
  <si>
    <t xml:space="preserve">jav A - sestka padne pri 5 hodoch 2krat </t>
  </si>
  <si>
    <t>Kolko sestiek nam padne pri 5 hodoch s najvacsou pravdepodobnostou?</t>
  </si>
  <si>
    <t>Urcte disperziu a smerodajnu odchylku nahodnej premennej X.</t>
  </si>
  <si>
    <t>Zostrojte palickovy graf a polygon rozdelenia pravdepodobnosti.</t>
  </si>
  <si>
    <t>kum. pi</t>
  </si>
  <si>
    <t>(xi-E(X))^2*pi</t>
  </si>
  <si>
    <t>D(X)=</t>
  </si>
  <si>
    <r>
      <rPr>
        <sz val="11"/>
        <color theme="1"/>
        <rFont val="Calibri"/>
        <family val="2"/>
        <charset val="238"/>
      </rPr>
      <t>σ</t>
    </r>
    <r>
      <rPr>
        <sz val="11"/>
        <color theme="1"/>
        <rFont val="Calibri"/>
        <family val="2"/>
        <charset val="238"/>
        <scheme val="minor"/>
      </rPr>
      <t>(X)=</t>
    </r>
  </si>
  <si>
    <t>Disperzia (rozptyl) DNP X</t>
  </si>
  <si>
    <t>––––––</t>
  </si>
  <si>
    <t>a) odpovede tipuje uplne nahodne,</t>
  </si>
  <si>
    <t>b) v kazdej otazke vie vylucit jednu nespravnu odpoved, ale zo zvysnych si musi tipovat,</t>
  </si>
  <si>
    <t>c) na 3 otazky pozna odpoved, ale ostatne si musi tipovat.</t>
  </si>
  <si>
    <t>Test sa sklada z 10 otazok, pricom z 5 ponukanych odpovedi je iba jedna spravna.</t>
  </si>
  <si>
    <t>Na uspesne absolvovanie skusky je pozadovanych aspon 56% spravnych odpovedi. Aka je pravdepodobnost, ze student skusku urobi, ak</t>
  </si>
  <si>
    <t xml:space="preserve">Test sa sklada z </t>
  </si>
  <si>
    <t xml:space="preserve">otazok, pricom z </t>
  </si>
  <si>
    <t>ponukanych odpovedi je iba jedna spravna.</t>
  </si>
  <si>
    <t>Student sa nenaucil a spravnu odpoved iba tipuje.</t>
  </si>
  <si>
    <t>b) Aka je pravdepodobnost, ze uhadneme polovicu otazok?</t>
  </si>
  <si>
    <t>c) Aka je pravdepodobnost, ze uhadne maximalne polovicu otazok?</t>
  </si>
  <si>
    <t>d) Aka je pravdepodobnost, ze uhadne minimalne polovicu otazok?</t>
  </si>
  <si>
    <t>e) Aka je pravdepodobnost, ze uhadne minimalne 3 a maximalne 5 otazok?</t>
  </si>
  <si>
    <t>a) Kolko otazok uhadne s najvacsou pravdepodobnostou?</t>
  </si>
  <si>
    <t>Nahodnu premennu X definujme ak pocet chlapcov v trojdetnej rodine. Napiste jej pravdepodobnostnu tabulku.</t>
  </si>
  <si>
    <t>Urcte modus nahodnej premennej X.</t>
  </si>
  <si>
    <t>S akou pravdepodobnostou sa v tejto rodine narodi viac chlapcov ako dievcat?</t>
  </si>
  <si>
    <t>Z dlhodobych pozorovani je zname, ze pravdepodobnost narodenia chlapca je 0,51.</t>
  </si>
  <si>
    <t>xi*pi</t>
  </si>
  <si>
    <t xml:space="preserve">suma </t>
  </si>
  <si>
    <t>kumul pi</t>
  </si>
  <si>
    <r>
      <t>Nahodna premenna X  ma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rozdelenie pravdepodobnosti.</t>
    </r>
  </si>
  <si>
    <t>ak padne pismo aspon 1krat - dostanem  €</t>
  </si>
  <si>
    <t>ak nepadne pismo - dam €</t>
  </si>
  <si>
    <t>Priklad 3</t>
  </si>
  <si>
    <t>Priklad 4</t>
  </si>
  <si>
    <t>S akou pravdepodobnostou sa v tejto rodine nenarodi ziaden chlapec?</t>
  </si>
  <si>
    <t>kum pravdepod.</t>
  </si>
  <si>
    <t>∑</t>
  </si>
  <si>
    <t>X  je nahodna premenna vyska vyhry</t>
  </si>
  <si>
    <t>ak padne 2 alebo 1 - dam 350 eur</t>
  </si>
  <si>
    <t>ak padne 3 - dam 0 eur</t>
  </si>
  <si>
    <t>pi:</t>
  </si>
  <si>
    <t>Dohodneme si pravidla:</t>
  </si>
  <si>
    <t xml:space="preserve"> Hadzeme hracou kockou.</t>
  </si>
  <si>
    <t>Mo(X)=</t>
  </si>
  <si>
    <t>xi. pi</t>
  </si>
  <si>
    <t>xi^2. pi</t>
  </si>
  <si>
    <t>Vypočítajte disperziu a smerodajnu odchylku nahodnej premennej X.</t>
  </si>
  <si>
    <t>E(X^2)=</t>
  </si>
  <si>
    <t xml:space="preserve"> - vypocet podla definicie</t>
  </si>
  <si>
    <t xml:space="preserve"> - vypocet podla vety o vypocte</t>
  </si>
  <si>
    <t>(veta o vypocte)</t>
  </si>
  <si>
    <t>k-ty zaciatocny moment DNP X</t>
  </si>
  <si>
    <t>k-ty centralny moment DNP X</t>
  </si>
  <si>
    <t>Pozn: centralne momenty vyjadrene pomocou zaciatocnych</t>
  </si>
  <si>
    <t>Vypocitajte prve styri zaciatocne a centralne momenty  nahodnej premennej X danej tabulkou:</t>
  </si>
  <si>
    <t>xi^2*pi</t>
  </si>
  <si>
    <t>xi^3*pi</t>
  </si>
  <si>
    <t>xi^4*pi</t>
  </si>
  <si>
    <t>(xi-E(X))*pi</t>
  </si>
  <si>
    <t>(xi-E(X))^3*pi</t>
  </si>
  <si>
    <t>(xi-E(X))^4*pi</t>
  </si>
  <si>
    <t>z2(X)=</t>
  </si>
  <si>
    <t>z3(X)=</t>
  </si>
  <si>
    <t>z4(X)=</t>
  </si>
  <si>
    <t>z def.</t>
  </si>
  <si>
    <t>c1(X)=</t>
  </si>
  <si>
    <r>
      <t>z1(X)=</t>
    </r>
    <r>
      <rPr>
        <sz val="11"/>
        <color rgb="FFFF0000"/>
        <rFont val="Calibri"/>
        <family val="2"/>
        <charset val="238"/>
        <scheme val="minor"/>
      </rPr>
      <t>E(X)</t>
    </r>
    <r>
      <rPr>
        <sz val="11"/>
        <color theme="1"/>
        <rFont val="Calibri"/>
        <family val="2"/>
        <charset val="238"/>
        <scheme val="minor"/>
      </rPr>
      <t>=</t>
    </r>
  </si>
  <si>
    <t>c3(X)=</t>
  </si>
  <si>
    <t>c4(X)=</t>
  </si>
  <si>
    <t>podla vety</t>
  </si>
  <si>
    <r>
      <t>c2(X)=</t>
    </r>
    <r>
      <rPr>
        <sz val="11"/>
        <color rgb="FFFF0000"/>
        <rFont val="Calibri"/>
        <family val="2"/>
        <charset val="238"/>
        <scheme val="minor"/>
      </rPr>
      <t>D(X)</t>
    </r>
    <r>
      <rPr>
        <sz val="11"/>
        <color theme="1"/>
        <rFont val="Calibri"/>
        <family val="2"/>
        <charset val="238"/>
        <scheme val="minor"/>
      </rPr>
      <t>=</t>
    </r>
  </si>
  <si>
    <t>Vypocitajte koeficient sikmosti a spicatosti  nahodnej premennej X danej tabulkou:</t>
  </si>
  <si>
    <t>Priklad 5</t>
  </si>
  <si>
    <t>Vypocitajte jej charakteristiky variability, symetrie a koncentracie.</t>
  </si>
  <si>
    <t>Príklad 6</t>
  </si>
  <si>
    <t>V tabulke doplnte chybajuce udaje tak, aby bola zakom rozdelenia pravdepodobnosti diskretnej nahodnej premennej.</t>
  </si>
  <si>
    <t>Najdite distribucnu funkciu nahodnej premennej a nacrtnite jej graf.</t>
  </si>
  <si>
    <t>Nacrtnite jej palickovy graf a polygon.</t>
  </si>
  <si>
    <t xml:space="preserve">Vo zasielke mame  </t>
  </si>
  <si>
    <t xml:space="preserve">skrutiek, z nich </t>
  </si>
  <si>
    <t>skrutiek</t>
  </si>
  <si>
    <t>E(X)</t>
  </si>
  <si>
    <t xml:space="preserve"> Vypocitajte stredne hodnoty nahodnych premennych. Vysledky overte pomocou vlastnosti strednej hodnoty.</t>
  </si>
  <si>
    <t>X^2</t>
  </si>
  <si>
    <t>Y=3X+4</t>
  </si>
  <si>
    <t>Y=2X-5</t>
  </si>
  <si>
    <t>E(Y)</t>
  </si>
  <si>
    <r>
      <rPr>
        <i/>
        <sz val="11"/>
        <color theme="3"/>
        <rFont val="Calibri"/>
        <family val="2"/>
        <charset val="238"/>
        <scheme val="minor"/>
      </rPr>
      <t>a,b,c</t>
    </r>
    <r>
      <rPr>
        <sz val="11"/>
        <color theme="3"/>
        <rFont val="Calibri"/>
        <family val="2"/>
        <charset val="238"/>
        <scheme val="minor"/>
      </rPr>
      <t xml:space="preserve"> sú konštanty</t>
    </r>
  </si>
  <si>
    <t>1.</t>
  </si>
  <si>
    <t>2.</t>
  </si>
  <si>
    <t>3.</t>
  </si>
  <si>
    <t>Elektricka chodi v 5 minutovych intervaloch. Aka je pravdepodobnost, ze cestujuci, ktory v nahodnom case prisiel na zastavku</t>
  </si>
  <si>
    <t>b) bude cakat viac nez 2 minuty, ale menej ako 4 minuty?</t>
  </si>
  <si>
    <t xml:space="preserve">Rozhodnite a zdovodnite, ci funkcia </t>
  </si>
  <si>
    <t>je distribucna funkcia.</t>
  </si>
  <si>
    <t>Nahodna premenna X ma rozdelenie pravdepodobnosti zadane funkciou</t>
  </si>
  <si>
    <r>
      <t xml:space="preserve">            </t>
    </r>
    <r>
      <rPr>
        <sz val="11"/>
        <color theme="3"/>
        <rFont val="Calibri"/>
        <family val="2"/>
        <charset val="238"/>
        <scheme val="minor"/>
      </rPr>
      <t>Vlastnosti strednej hodnoty</t>
    </r>
  </si>
  <si>
    <t>Nakreslite graf f(x).</t>
  </si>
  <si>
    <t>Overte, ze f(x) je hustotou pravdepodobnosti.</t>
  </si>
  <si>
    <r>
      <t>Urcte pravdepodobnost P(</t>
    </r>
    <r>
      <rPr>
        <sz val="11"/>
        <color theme="1"/>
        <rFont val="Calibri"/>
        <family val="2"/>
        <charset val="238"/>
      </rPr>
      <t>|X|&lt; 0,5).</t>
    </r>
  </si>
  <si>
    <t>a) bude cakat najdlhsie 2 minuty;</t>
  </si>
  <si>
    <t>Doplnte tabulku, aby bola zakonom rozdelenia DNP. Vypocitajte prvo styri zaciatocne a centralne momenty.</t>
  </si>
  <si>
    <t>xi^1*pi</t>
  </si>
  <si>
    <t>(xi-E(X))^1*pi</t>
  </si>
  <si>
    <t>zaciatocne momenty</t>
  </si>
  <si>
    <t>centralne momenty</t>
  </si>
  <si>
    <t>z1=</t>
  </si>
  <si>
    <t>c1=</t>
  </si>
  <si>
    <t>z2=</t>
  </si>
  <si>
    <t>c2=</t>
  </si>
  <si>
    <t>z3=</t>
  </si>
  <si>
    <t>c3=</t>
  </si>
  <si>
    <t>z4=</t>
  </si>
  <si>
    <t>c4=</t>
  </si>
  <si>
    <t>X,Y su nezavisle DNP.</t>
  </si>
  <si>
    <t>yj</t>
  </si>
  <si>
    <t>pj</t>
  </si>
  <si>
    <t>X+Y sa definuje ako DNP s oborom hodnot- vsetky mozne sucty xi+yj s pravdepodobnostami P(X=xi a Y=yj) = pi*pj</t>
  </si>
  <si>
    <t>X+Y</t>
  </si>
  <si>
    <t>E(X+Y)</t>
  </si>
  <si>
    <r>
      <t xml:space="preserve">            </t>
    </r>
    <r>
      <rPr>
        <sz val="11"/>
        <color theme="3"/>
        <rFont val="Calibri"/>
        <family val="2"/>
        <charset val="238"/>
        <scheme val="minor"/>
      </rPr>
      <t>Vlastnosti disperzie</t>
    </r>
  </si>
  <si>
    <t>Vypocitajte disperziu nahodnej premennej X, Y. Vysledky overte pomocou vlastnosti disperzie.</t>
  </si>
  <si>
    <t>xi^2</t>
  </si>
  <si>
    <t>(yi-E(Y))^2*pi</t>
  </si>
  <si>
    <t>yi^2</t>
  </si>
  <si>
    <t xml:space="preserve">Plniaca linka plni do flias motorovy olej. Kazda flasa ma byt naplnena na predpisany objem 1 liter, </t>
  </si>
  <si>
    <t>avsak posobenim nahodnych vplyvovkolise mnozstvo oleja v intervale (0,98 l; 1,02 l).</t>
  </si>
  <si>
    <t>Kazde mnozstvo oleja v tomto intervale povazujeme za rovnako mozne.</t>
  </si>
  <si>
    <t>Nahodna premenna X udava mnozstvo oleja v nahodne vybranej flasi.</t>
  </si>
  <si>
    <t>Najdite hustotu pravdepodobnosti f(x), distribucnu funkciu F(x) a nakreslite ich grafy.</t>
  </si>
  <si>
    <t>Vypocitajte pravdepodobnost toho, ze X&gt;0,99 l.</t>
  </si>
  <si>
    <t>&lt;=x&lt;</t>
  </si>
  <si>
    <t>ak padne pismo 1krat - dostanem  5€</t>
  </si>
  <si>
    <t>ak padne pismo 2krat - dostanem   25€</t>
  </si>
  <si>
    <t>ak padne pismo 3krat - dostanem  30€</t>
  </si>
  <si>
    <t>ak nepadne pismo ani raz - zaplatim  50€</t>
  </si>
  <si>
    <t>HHH</t>
  </si>
  <si>
    <t>HHP</t>
  </si>
  <si>
    <t>HPH</t>
  </si>
  <si>
    <t>HPP</t>
  </si>
  <si>
    <t>PHH</t>
  </si>
  <si>
    <t>PHP</t>
  </si>
  <si>
    <t>PPH</t>
  </si>
  <si>
    <t>PPP</t>
  </si>
  <si>
    <t>P(X&lt;25)=</t>
  </si>
  <si>
    <t>P(X&gt;25 )=</t>
  </si>
  <si>
    <t>P(X=&gt;25)=</t>
  </si>
  <si>
    <t>kumul.pi</t>
  </si>
  <si>
    <t>DU</t>
  </si>
  <si>
    <t>0 alebo 1</t>
  </si>
  <si>
    <t>X- pocet uhadnutych spravnych otazok, n=16, p=1/4, opakovane nezavisle pokusy</t>
  </si>
  <si>
    <t>X- pocet spravnych odpovedi</t>
  </si>
  <si>
    <t>n=10, p=1/5</t>
  </si>
  <si>
    <t>n=10, p=1/4</t>
  </si>
  <si>
    <t>Zostrojte zakon rozdelenia nah.prem. X - pocet normalizovanych skrutiek medzi 4 vybranymi.</t>
  </si>
  <si>
    <t>su normalizovane (splnaju normy).</t>
  </si>
  <si>
    <r>
      <t>Nahodna premenna X  ma</t>
    </r>
    <r>
      <rPr>
        <sz val="11"/>
        <color rgb="FFFF0000"/>
        <rFont val="Calibri"/>
        <family val="2"/>
        <charset val="238"/>
        <scheme val="minor"/>
      </rPr>
      <t xml:space="preserve"> hypergeometricke </t>
    </r>
    <r>
      <rPr>
        <sz val="11"/>
        <color theme="1"/>
        <rFont val="Calibri"/>
        <family val="2"/>
        <charset val="238"/>
        <scheme val="minor"/>
      </rPr>
      <t>rozdelenie pravdepodobnosti.</t>
    </r>
  </si>
  <si>
    <t xml:space="preserve"> =E(X^2)</t>
  </si>
  <si>
    <t xml:space="preserve"> =E(X)</t>
  </si>
  <si>
    <t xml:space="preserve"> ---</t>
  </si>
  <si>
    <t>sigma(X)=</t>
  </si>
  <si>
    <t>alfa(X)=</t>
  </si>
  <si>
    <t>beta(X)=</t>
  </si>
  <si>
    <t>ak padne 6 - dostanem 500 eur</t>
  </si>
  <si>
    <t>ak padne 5 alebo 4 - dostanem 150 eur</t>
  </si>
  <si>
    <t>kumulativna</t>
  </si>
  <si>
    <t xml:space="preserve"> X- pocet chlapcov v rodine s troma detmi, n=3, p=0,51</t>
  </si>
  <si>
    <r>
      <t xml:space="preserve">Nahodna premenna X  ma </t>
    </r>
    <r>
      <rPr>
        <sz val="11"/>
        <color rgb="FFFF0000"/>
        <rFont val="Calibri"/>
        <family val="2"/>
        <charset val="238"/>
        <scheme val="minor"/>
      </rPr>
      <t>binomicke</t>
    </r>
    <r>
      <rPr>
        <sz val="11"/>
        <color theme="1"/>
        <rFont val="Calibri"/>
        <family val="2"/>
        <charset val="238"/>
        <scheme val="minor"/>
      </rPr>
      <t xml:space="preserve"> rozdelenie.</t>
    </r>
  </si>
  <si>
    <t>xxx</t>
  </si>
  <si>
    <r>
      <t xml:space="preserve">Vypocitajte Mo(X), E(X), D(X), </t>
    </r>
    <r>
      <rPr>
        <sz val="11"/>
        <color theme="1"/>
        <rFont val="Calibri"/>
        <family val="2"/>
        <charset val="238"/>
      </rPr>
      <t>σ(X) a prve styri zaciatocne a centralne momenty.</t>
    </r>
  </si>
  <si>
    <t>1 a 2 - bimodálne rozdelenie</t>
  </si>
  <si>
    <t>(xi-E(X))^2</t>
  </si>
  <si>
    <t>Najdite zodpovedajucu funkciu hustoty rozdelenia pravdepodobnosti. Overte jej vlastnosti.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</si>
</sst>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0"/>
    <numFmt numFmtId="166" formatCode="0.0000000E+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4" tint="-0.49998474074526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i/>
      <sz val="11"/>
      <color theme="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0" xfId="0" applyBorder="1"/>
    <xf numFmtId="0" fontId="0" fillId="0" borderId="3" xfId="0" applyBorder="1"/>
    <xf numFmtId="0" fontId="6" fillId="0" borderId="0" xfId="0" applyFont="1"/>
    <xf numFmtId="0" fontId="0" fillId="0" borderId="0" xfId="0" applyFill="1" applyBorder="1" applyAlignment="1">
      <alignment horizontal="left"/>
    </xf>
    <xf numFmtId="0" fontId="8" fillId="0" borderId="0" xfId="0" applyFont="1"/>
    <xf numFmtId="0" fontId="0" fillId="2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0" fillId="0" borderId="0" xfId="0" applyNumberFormat="1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0" fillId="0" borderId="0" xfId="0" applyFill="1"/>
    <xf numFmtId="0" fontId="0" fillId="0" borderId="0" xfId="0" applyAlignment="1"/>
    <xf numFmtId="2" fontId="0" fillId="2" borderId="1" xfId="0" applyNumberFormat="1" applyFill="1" applyBorder="1" applyAlignment="1">
      <alignment horizontal="left"/>
    </xf>
    <xf numFmtId="2" fontId="0" fillId="2" borderId="3" xfId="0" applyNumberFormat="1" applyFill="1" applyBorder="1" applyAlignment="1">
      <alignment horizontal="left"/>
    </xf>
    <xf numFmtId="0" fontId="5" fillId="0" borderId="0" xfId="0" applyFont="1"/>
    <xf numFmtId="0" fontId="0" fillId="0" borderId="5" xfId="0" applyBorder="1"/>
    <xf numFmtId="0" fontId="0" fillId="0" borderId="4" xfId="0" applyBorder="1"/>
    <xf numFmtId="0" fontId="7" fillId="0" borderId="1" xfId="0" applyFont="1" applyBorder="1" applyAlignment="1">
      <alignment horizontal="center"/>
    </xf>
    <xf numFmtId="2" fontId="0" fillId="2" borderId="5" xfId="0" applyNumberFormat="1" applyFill="1" applyBorder="1"/>
    <xf numFmtId="2" fontId="0" fillId="2" borderId="1" xfId="0" applyNumberFormat="1" applyFill="1" applyBorder="1"/>
    <xf numFmtId="2" fontId="2" fillId="2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11" fillId="0" borderId="0" xfId="0" applyFont="1"/>
    <xf numFmtId="0" fontId="0" fillId="2" borderId="0" xfId="0" applyFill="1"/>
    <xf numFmtId="0" fontId="0" fillId="2" borderId="8" xfId="0" applyFill="1" applyBorder="1" applyAlignment="1">
      <alignment horizontal="center"/>
    </xf>
    <xf numFmtId="0" fontId="2" fillId="2" borderId="8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0" xfId="0" applyFont="1" applyFill="1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13" xfId="0" applyBorder="1"/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0" borderId="0" xfId="0" applyFont="1"/>
    <xf numFmtId="164" fontId="0" fillId="2" borderId="1" xfId="0" applyNumberFormat="1" applyFill="1" applyBorder="1" applyAlignment="1">
      <alignment horizontal="left"/>
    </xf>
    <xf numFmtId="165" fontId="0" fillId="0" borderId="1" xfId="0" applyNumberFormat="1" applyBorder="1"/>
    <xf numFmtId="165" fontId="0" fillId="2" borderId="1" xfId="0" applyNumberFormat="1" applyFill="1" applyBorder="1" applyAlignment="1">
      <alignment horizontal="left"/>
    </xf>
    <xf numFmtId="165" fontId="0" fillId="0" borderId="0" xfId="0" applyNumberFormat="1"/>
    <xf numFmtId="165" fontId="2" fillId="0" borderId="1" xfId="0" applyNumberFormat="1" applyFont="1" applyBorder="1"/>
    <xf numFmtId="166" fontId="0" fillId="0" borderId="0" xfId="0" applyNumberFormat="1"/>
    <xf numFmtId="0" fontId="0" fillId="4" borderId="0" xfId="0" applyFill="1"/>
    <xf numFmtId="0" fontId="0" fillId="0" borderId="15" xfId="0" applyBorder="1"/>
    <xf numFmtId="0" fontId="5" fillId="4" borderId="15" xfId="0" applyFont="1" applyFill="1" applyBorder="1"/>
    <xf numFmtId="0" fontId="2" fillId="0" borderId="15" xfId="0" applyFont="1" applyBorder="1"/>
    <xf numFmtId="0" fontId="2" fillId="2" borderId="0" xfId="0" applyFont="1" applyFill="1" applyBorder="1" applyAlignment="1">
      <alignment horizontal="center"/>
    </xf>
    <xf numFmtId="0" fontId="0" fillId="3" borderId="1" xfId="0" applyFill="1" applyBorder="1"/>
    <xf numFmtId="1" fontId="2" fillId="0" borderId="0" xfId="0" applyNumberFormat="1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5" borderId="0" xfId="0" applyFont="1" applyFill="1"/>
    <xf numFmtId="0" fontId="0" fillId="8" borderId="0" xfId="0" applyFill="1"/>
    <xf numFmtId="0" fontId="2" fillId="0" borderId="10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1" xfId="0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000" baseline="0"/>
              <a:t>Graf pravdepodobnostnej funkcie</a:t>
            </a:r>
            <a:endParaRPr lang="sk-SK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NP!$C$11:$F$11</c:f>
              <c:numCache>
                <c:formatCode>General</c:formatCode>
                <c:ptCount val="4"/>
                <c:pt idx="0">
                  <c:v>-350</c:v>
                </c:pt>
                <c:pt idx="1">
                  <c:v>0</c:v>
                </c:pt>
                <c:pt idx="2">
                  <c:v>150</c:v>
                </c:pt>
                <c:pt idx="3">
                  <c:v>500</c:v>
                </c:pt>
              </c:numCache>
            </c:numRef>
          </c:xVal>
          <c:yVal>
            <c:numRef>
              <c:f>NP!$C$12:$F$12</c:f>
              <c:numCache>
                <c:formatCode>0.00</c:formatCode>
                <c:ptCount val="4"/>
                <c:pt idx="0">
                  <c:v>0.33333333333333331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6-4D7C-A2CC-C0F82908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551503"/>
        <c:axId val="970551919"/>
      </c:scatterChart>
      <c:valAx>
        <c:axId val="970551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0551919"/>
        <c:crosses val="autoZero"/>
        <c:crossBetween val="midCat"/>
      </c:valAx>
      <c:valAx>
        <c:axId val="97055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0551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DNP!$A$90:$A$93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DNP!$B$90:$B$93</c:f>
              <c:numCache>
                <c:formatCode>General</c:formatCode>
                <c:ptCount val="4"/>
                <c:pt idx="0">
                  <c:v>0.125</c:v>
                </c:pt>
                <c:pt idx="1">
                  <c:v>0.375</c:v>
                </c:pt>
                <c:pt idx="2">
                  <c:v>0.375</c:v>
                </c:pt>
                <c:pt idx="3">
                  <c:v>0.125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AA-4773-9D4C-58331F1A2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246655"/>
        <c:axId val="241249983"/>
      </c:scatterChart>
      <c:valAx>
        <c:axId val="241246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41249983"/>
        <c:crosses val="autoZero"/>
        <c:crossBetween val="midCat"/>
      </c:valAx>
      <c:valAx>
        <c:axId val="24124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41246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000"/>
              <a:t>Paličkový</a:t>
            </a:r>
            <a:r>
              <a:rPr lang="sk-SK" sz="1000" baseline="0"/>
              <a:t> graf</a:t>
            </a:r>
            <a:endParaRPr lang="sk-SK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xVal>
            <c:numRef>
              <c:f>NP!$C$11:$F$11</c:f>
              <c:numCache>
                <c:formatCode>General</c:formatCode>
                <c:ptCount val="4"/>
                <c:pt idx="0">
                  <c:v>-350</c:v>
                </c:pt>
                <c:pt idx="1">
                  <c:v>0</c:v>
                </c:pt>
                <c:pt idx="2">
                  <c:v>150</c:v>
                </c:pt>
                <c:pt idx="3">
                  <c:v>500</c:v>
                </c:pt>
              </c:numCache>
            </c:numRef>
          </c:xVal>
          <c:yVal>
            <c:numRef>
              <c:f>NP!$C$12:$F$12</c:f>
              <c:numCache>
                <c:formatCode>0.00</c:formatCode>
                <c:ptCount val="4"/>
                <c:pt idx="0">
                  <c:v>0.33333333333333331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83-4F5D-9B0E-81EF4DA9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551503"/>
        <c:axId val="970551919"/>
      </c:scatterChart>
      <c:valAx>
        <c:axId val="970551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r>
                  <a:rPr lang="sk-SK"/>
                  <a:t>i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0551919"/>
        <c:crosses val="autoZero"/>
        <c:crossBetween val="midCat"/>
      </c:valAx>
      <c:valAx>
        <c:axId val="97055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0551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000"/>
              <a:t>Polygón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NP!$C$11:$F$11</c:f>
              <c:numCache>
                <c:formatCode>General</c:formatCode>
                <c:ptCount val="4"/>
                <c:pt idx="0">
                  <c:v>-350</c:v>
                </c:pt>
                <c:pt idx="1">
                  <c:v>0</c:v>
                </c:pt>
                <c:pt idx="2">
                  <c:v>150</c:v>
                </c:pt>
                <c:pt idx="3">
                  <c:v>500</c:v>
                </c:pt>
              </c:numCache>
            </c:numRef>
          </c:xVal>
          <c:yVal>
            <c:numRef>
              <c:f>NP!$C$12:$F$12</c:f>
              <c:numCache>
                <c:formatCode>0.00</c:formatCode>
                <c:ptCount val="4"/>
                <c:pt idx="0">
                  <c:v>0.33333333333333331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0D-4C9C-A097-D06943D2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551503"/>
        <c:axId val="970551919"/>
      </c:scatterChart>
      <c:valAx>
        <c:axId val="970551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r>
                  <a:rPr lang="sk-SK"/>
                  <a:t>i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0551919"/>
        <c:crosses val="autoZero"/>
        <c:crossBetween val="midCat"/>
      </c:valAx>
      <c:valAx>
        <c:axId val="97055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0551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000" baseline="0"/>
              <a:t>Graf distribučnej funkcie</a:t>
            </a:r>
            <a:endParaRPr lang="sk-SK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NP!$C$11:$F$11</c:f>
              <c:numCache>
                <c:formatCode>General</c:formatCode>
                <c:ptCount val="4"/>
                <c:pt idx="0">
                  <c:v>-350</c:v>
                </c:pt>
                <c:pt idx="1">
                  <c:v>0</c:v>
                </c:pt>
                <c:pt idx="2">
                  <c:v>150</c:v>
                </c:pt>
                <c:pt idx="3">
                  <c:v>500</c:v>
                </c:pt>
              </c:numCache>
            </c:numRef>
          </c:xVal>
          <c:yVal>
            <c:numRef>
              <c:f>NP!$C$13:$F$13</c:f>
              <c:numCache>
                <c:formatCode>0.00</c:formatCode>
                <c:ptCount val="4"/>
                <c:pt idx="0">
                  <c:v>0.33333333333333331</c:v>
                </c:pt>
                <c:pt idx="1">
                  <c:v>0.5</c:v>
                </c:pt>
                <c:pt idx="2">
                  <c:v>0.83333333333333326</c:v>
                </c:pt>
                <c:pt idx="3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00-418C-941A-97CC74C3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551503"/>
        <c:axId val="970551919"/>
      </c:scatterChart>
      <c:valAx>
        <c:axId val="970551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0551919"/>
        <c:crosses val="autoZero"/>
        <c:crossBetween val="midCat"/>
      </c:valAx>
      <c:valAx>
        <c:axId val="97055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F(x)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0551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</a:t>
            </a:r>
            <a:r>
              <a:rPr lang="sk-SK"/>
              <a:t>alickovy</a:t>
            </a:r>
            <a:r>
              <a:rPr lang="sk-SK" baseline="0"/>
              <a:t> graf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 hypergeometricke rozdelenie NP'!$B$19</c:f>
              <c:strCache>
                <c:ptCount val="1"/>
                <c:pt idx="0">
                  <c:v>pi</c:v>
                </c:pt>
              </c:strCache>
            </c:strRef>
          </c:tx>
          <c:invertIfNegative val="0"/>
          <c:cat>
            <c:numRef>
              <c:f>' hypergeometricke rozdelenie NP'!$C$18:$G$18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 hypergeometricke rozdelenie NP'!$C$19:$G$19</c:f>
              <c:numCache>
                <c:formatCode>General</c:formatCode>
                <c:ptCount val="5"/>
                <c:pt idx="0">
                  <c:v>2.3809523809523801E-2</c:v>
                </c:pt>
                <c:pt idx="1">
                  <c:v>0.23809523809523814</c:v>
                </c:pt>
                <c:pt idx="2">
                  <c:v>0.47619047619047605</c:v>
                </c:pt>
                <c:pt idx="3">
                  <c:v>0.23809523809523811</c:v>
                </c:pt>
                <c:pt idx="4">
                  <c:v>2.3809523809523794E-2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2-4FD5-9DCC-C22C232AB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0"/>
        <c:axId val="155939840"/>
        <c:axId val="155714688"/>
      </c:barChart>
      <c:catAx>
        <c:axId val="1559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714688"/>
        <c:crosses val="autoZero"/>
        <c:auto val="1"/>
        <c:lblAlgn val="ctr"/>
        <c:lblOffset val="100"/>
        <c:noMultiLvlLbl val="0"/>
      </c:catAx>
      <c:valAx>
        <c:axId val="15571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939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polygon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 hypergeometricke rozdelenie NP'!$B$19</c:f>
              <c:strCache>
                <c:ptCount val="1"/>
                <c:pt idx="0">
                  <c:v>pi</c:v>
                </c:pt>
              </c:strCache>
            </c:strRef>
          </c:tx>
          <c:xVal>
            <c:numRef>
              <c:f>' hypergeometricke rozdelenie NP'!$C$18:$G$18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 hypergeometricke rozdelenie NP'!$C$19:$G$19</c:f>
              <c:numCache>
                <c:formatCode>General</c:formatCode>
                <c:ptCount val="5"/>
                <c:pt idx="0">
                  <c:v>2.3809523809523801E-2</c:v>
                </c:pt>
                <c:pt idx="1">
                  <c:v>0.23809523809523814</c:v>
                </c:pt>
                <c:pt idx="2">
                  <c:v>0.47619047619047605</c:v>
                </c:pt>
                <c:pt idx="3">
                  <c:v>0.23809523809523811</c:v>
                </c:pt>
                <c:pt idx="4">
                  <c:v>2.3809523809523794E-2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A-4421-A3B9-098D43832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16416"/>
        <c:axId val="155716992"/>
      </c:scatterChart>
      <c:valAx>
        <c:axId val="1557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716992"/>
        <c:crosses val="autoZero"/>
        <c:crossBetween val="midCat"/>
      </c:valAx>
      <c:valAx>
        <c:axId val="15571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716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hypergeometricke rozdelenie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'zavisle a nezavisle pokusy'!$B$9:$E$9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'zavisle a nezavisle pokusy'!$B$10:$E$10</c:f>
              <c:numCache>
                <c:formatCode>General</c:formatCode>
                <c:ptCount val="4"/>
                <c:pt idx="0">
                  <c:v>0.78647656450098169</c:v>
                </c:pt>
                <c:pt idx="1">
                  <c:v>0.2008025271066336</c:v>
                </c:pt>
                <c:pt idx="2">
                  <c:v>1.2550157944164593E-2</c:v>
                </c:pt>
                <c:pt idx="3">
                  <c:v>1.7075044821992648E-4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74-491F-BC87-9D75C7E4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586352"/>
        <c:axId val="678587184"/>
      </c:scatterChart>
      <c:valAx>
        <c:axId val="67858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8587184"/>
        <c:crosses val="autoZero"/>
        <c:crossBetween val="midCat"/>
      </c:valAx>
      <c:valAx>
        <c:axId val="67858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8586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binomic</a:t>
            </a:r>
            <a:r>
              <a:rPr lang="en-US"/>
              <a:t>ke rozdelenie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'zavisle a nezavisle pokusy'!$B$14:$F$14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'zavisle a nezavisle pokusy'!$B$15:$F$15</c:f>
              <c:numCache>
                <c:formatCode>General</c:formatCode>
                <c:ptCount val="5"/>
                <c:pt idx="0">
                  <c:v>0.79209366323802055</c:v>
                </c:pt>
                <c:pt idx="1">
                  <c:v>0.19010247917712489</c:v>
                </c:pt>
                <c:pt idx="2">
                  <c:v>1.7109223125941243E-2</c:v>
                </c:pt>
                <c:pt idx="3">
                  <c:v>6.843689250376503E-4</c:v>
                </c:pt>
                <c:pt idx="4">
                  <c:v>1.0265533875564755E-5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86-4428-A342-DB1C61FA0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586352"/>
        <c:axId val="678587184"/>
      </c:scatterChart>
      <c:valAx>
        <c:axId val="67858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8587184"/>
        <c:crosses val="autoZero"/>
        <c:crossBetween val="midCat"/>
      </c:valAx>
      <c:valAx>
        <c:axId val="67858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8586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DNP!$B$39:$B$43</c:f>
              <c:numCache>
                <c:formatCode>General</c:formatCode>
                <c:ptCount val="5"/>
                <c:pt idx="0">
                  <c:v>-2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</c:numCache>
            </c:numRef>
          </c:xVal>
          <c:yVal>
            <c:numRef>
              <c:f>DNP!$C$39:$C$43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0.45</c:v>
                </c:pt>
                <c:pt idx="3">
                  <c:v>0.2</c:v>
                </c:pt>
                <c:pt idx="4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A5-4AA4-9F4B-482E4B132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5141775"/>
        <c:axId val="1965142607"/>
      </c:scatterChart>
      <c:valAx>
        <c:axId val="19651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65142607"/>
        <c:crosses val="autoZero"/>
        <c:crossBetween val="midCat"/>
      </c:valAx>
      <c:valAx>
        <c:axId val="196514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65141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4.png"/><Relationship Id="rId6" Type="http://schemas.openxmlformats.org/officeDocument/2006/relationships/image" Target="../media/image15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4.png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20.png"/><Relationship Id="rId7" Type="http://schemas.openxmlformats.org/officeDocument/2006/relationships/image" Target="../media/image12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10" Type="http://schemas.openxmlformats.org/officeDocument/2006/relationships/chart" Target="../charts/chart10.xml"/><Relationship Id="rId4" Type="http://schemas.openxmlformats.org/officeDocument/2006/relationships/image" Target="../media/image21.png"/><Relationship Id="rId9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9</xdr:row>
      <xdr:rowOff>171450</xdr:rowOff>
    </xdr:from>
    <xdr:to>
      <xdr:col>12</xdr:col>
      <xdr:colOff>333375</xdr:colOff>
      <xdr:row>11</xdr:row>
      <xdr:rowOff>66675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466725"/>
          <a:ext cx="1828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10</xdr:row>
      <xdr:rowOff>38100</xdr:rowOff>
    </xdr:from>
    <xdr:to>
      <xdr:col>8</xdr:col>
      <xdr:colOff>571500</xdr:colOff>
      <xdr:row>11</xdr:row>
      <xdr:rowOff>38100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23875"/>
          <a:ext cx="7239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323850</xdr:colOff>
      <xdr:row>13</xdr:row>
      <xdr:rowOff>28575</xdr:rowOff>
    </xdr:from>
    <xdr:to>
      <xdr:col>6</xdr:col>
      <xdr:colOff>28575</xdr:colOff>
      <xdr:row>14</xdr:row>
      <xdr:rowOff>47625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933575"/>
          <a:ext cx="1533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</xdr:colOff>
      <xdr:row>3</xdr:row>
      <xdr:rowOff>85725</xdr:rowOff>
    </xdr:from>
    <xdr:to>
      <xdr:col>7</xdr:col>
      <xdr:colOff>295275</xdr:colOff>
      <xdr:row>6</xdr:row>
      <xdr:rowOff>152400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657225"/>
          <a:ext cx="14859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323850</xdr:colOff>
      <xdr:row>14</xdr:row>
      <xdr:rowOff>142875</xdr:rowOff>
    </xdr:from>
    <xdr:to>
      <xdr:col>5</xdr:col>
      <xdr:colOff>219075</xdr:colOff>
      <xdr:row>16</xdr:row>
      <xdr:rowOff>171450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809875"/>
          <a:ext cx="11144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390525</xdr:colOff>
      <xdr:row>17</xdr:row>
      <xdr:rowOff>142875</xdr:rowOff>
    </xdr:from>
    <xdr:to>
      <xdr:col>6</xdr:col>
      <xdr:colOff>381000</xdr:colOff>
      <xdr:row>19</xdr:row>
      <xdr:rowOff>171450</xdr:rowOff>
    </xdr:to>
    <xdr:pic>
      <xdr:nvPicPr>
        <xdr:cNvPr id="9" name="Obrázok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81375"/>
          <a:ext cx="18192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400050</xdr:colOff>
      <xdr:row>20</xdr:row>
      <xdr:rowOff>19050</xdr:rowOff>
    </xdr:from>
    <xdr:to>
      <xdr:col>6</xdr:col>
      <xdr:colOff>200025</xdr:colOff>
      <xdr:row>21</xdr:row>
      <xdr:rowOff>19050</xdr:rowOff>
    </xdr:to>
    <xdr:pic>
      <xdr:nvPicPr>
        <xdr:cNvPr id="11" name="Obrázok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3829050"/>
          <a:ext cx="16287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180975</xdr:colOff>
      <xdr:row>22</xdr:row>
      <xdr:rowOff>114300</xdr:rowOff>
    </xdr:from>
    <xdr:to>
      <xdr:col>6</xdr:col>
      <xdr:colOff>161925</xdr:colOff>
      <xdr:row>24</xdr:row>
      <xdr:rowOff>152400</xdr:rowOff>
    </xdr:to>
    <xdr:pic>
      <xdr:nvPicPr>
        <xdr:cNvPr id="13" name="Obrázok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4305300"/>
          <a:ext cx="12001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25</xdr:row>
      <xdr:rowOff>142875</xdr:rowOff>
    </xdr:from>
    <xdr:to>
      <xdr:col>7</xdr:col>
      <xdr:colOff>228600</xdr:colOff>
      <xdr:row>27</xdr:row>
      <xdr:rowOff>180975</xdr:rowOff>
    </xdr:to>
    <xdr:pic>
      <xdr:nvPicPr>
        <xdr:cNvPr id="17" name="Obrázok 1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905375"/>
          <a:ext cx="18573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</xdr:colOff>
      <xdr:row>29</xdr:row>
      <xdr:rowOff>0</xdr:rowOff>
    </xdr:from>
    <xdr:to>
      <xdr:col>4</xdr:col>
      <xdr:colOff>438150</xdr:colOff>
      <xdr:row>30</xdr:row>
      <xdr:rowOff>0</xdr:rowOff>
    </xdr:to>
    <xdr:pic>
      <xdr:nvPicPr>
        <xdr:cNvPr id="18" name="Obrázok 1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524500"/>
          <a:ext cx="419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</xdr:colOff>
      <xdr:row>30</xdr:row>
      <xdr:rowOff>9525</xdr:rowOff>
    </xdr:from>
    <xdr:to>
      <xdr:col>5</xdr:col>
      <xdr:colOff>209550</xdr:colOff>
      <xdr:row>31</xdr:row>
      <xdr:rowOff>19050</xdr:rowOff>
    </xdr:to>
    <xdr:pic>
      <xdr:nvPicPr>
        <xdr:cNvPr id="19" name="Obrázok 1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24525"/>
          <a:ext cx="8001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</xdr:colOff>
      <xdr:row>31</xdr:row>
      <xdr:rowOff>0</xdr:rowOff>
    </xdr:from>
    <xdr:to>
      <xdr:col>6</xdr:col>
      <xdr:colOff>219075</xdr:colOff>
      <xdr:row>32</xdr:row>
      <xdr:rowOff>9525</xdr:rowOff>
    </xdr:to>
    <xdr:pic>
      <xdr:nvPicPr>
        <xdr:cNvPr id="20" name="Obrázok 1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905500"/>
          <a:ext cx="14287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32</xdr:row>
      <xdr:rowOff>0</xdr:rowOff>
    </xdr:from>
    <xdr:to>
      <xdr:col>7</xdr:col>
      <xdr:colOff>152400</xdr:colOff>
      <xdr:row>33</xdr:row>
      <xdr:rowOff>9525</xdr:rowOff>
    </xdr:to>
    <xdr:pic>
      <xdr:nvPicPr>
        <xdr:cNvPr id="21" name="Obrázok 2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96000"/>
          <a:ext cx="19812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0</xdr:rowOff>
    </xdr:from>
    <xdr:to>
      <xdr:col>11</xdr:col>
      <xdr:colOff>590550</xdr:colOff>
      <xdr:row>3</xdr:row>
      <xdr:rowOff>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81000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3</xdr:row>
      <xdr:rowOff>0</xdr:rowOff>
    </xdr:from>
    <xdr:to>
      <xdr:col>13</xdr:col>
      <xdr:colOff>361950</xdr:colOff>
      <xdr:row>4</xdr:row>
      <xdr:rowOff>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571500"/>
          <a:ext cx="1562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4</xdr:row>
      <xdr:rowOff>0</xdr:rowOff>
    </xdr:from>
    <xdr:to>
      <xdr:col>13</xdr:col>
      <xdr:colOff>438150</xdr:colOff>
      <xdr:row>5</xdr:row>
      <xdr:rowOff>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762000"/>
          <a:ext cx="1638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333375</xdr:colOff>
      <xdr:row>0</xdr:row>
      <xdr:rowOff>180975</xdr:rowOff>
    </xdr:from>
    <xdr:to>
      <xdr:col>17</xdr:col>
      <xdr:colOff>200025</xdr:colOff>
      <xdr:row>5</xdr:row>
      <xdr:rowOff>76200</xdr:rowOff>
    </xdr:to>
    <xdr:sp macro="" textlink="">
      <xdr:nvSpPr>
        <xdr:cNvPr id="5" name="Obdĺžnik 4"/>
        <xdr:cNvSpPr/>
      </xdr:nvSpPr>
      <xdr:spPr>
        <a:xfrm>
          <a:off x="6429375" y="180975"/>
          <a:ext cx="4133850" cy="8477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11</xdr:col>
      <xdr:colOff>19050</xdr:colOff>
      <xdr:row>2</xdr:row>
      <xdr:rowOff>0</xdr:rowOff>
    </xdr:from>
    <xdr:to>
      <xdr:col>11</xdr:col>
      <xdr:colOff>590550</xdr:colOff>
      <xdr:row>3</xdr:row>
      <xdr:rowOff>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81000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3</xdr:row>
      <xdr:rowOff>0</xdr:rowOff>
    </xdr:from>
    <xdr:to>
      <xdr:col>13</xdr:col>
      <xdr:colOff>361950</xdr:colOff>
      <xdr:row>4</xdr:row>
      <xdr:rowOff>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571500"/>
          <a:ext cx="1562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4</xdr:row>
      <xdr:rowOff>0</xdr:rowOff>
    </xdr:from>
    <xdr:to>
      <xdr:col>13</xdr:col>
      <xdr:colOff>438150</xdr:colOff>
      <xdr:row>5</xdr:row>
      <xdr:rowOff>0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62000"/>
          <a:ext cx="1638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333375</xdr:colOff>
      <xdr:row>0</xdr:row>
      <xdr:rowOff>180975</xdr:rowOff>
    </xdr:from>
    <xdr:to>
      <xdr:col>17</xdr:col>
      <xdr:colOff>200025</xdr:colOff>
      <xdr:row>5</xdr:row>
      <xdr:rowOff>76200</xdr:rowOff>
    </xdr:to>
    <xdr:sp macro="" textlink="">
      <xdr:nvSpPr>
        <xdr:cNvPr id="9" name="Obdĺžnik 8"/>
        <xdr:cNvSpPr/>
      </xdr:nvSpPr>
      <xdr:spPr>
        <a:xfrm>
          <a:off x="6696075" y="180975"/>
          <a:ext cx="4133850" cy="8477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11</xdr:col>
      <xdr:colOff>0</xdr:colOff>
      <xdr:row>25</xdr:row>
      <xdr:rowOff>19707</xdr:rowOff>
    </xdr:from>
    <xdr:to>
      <xdr:col>11</xdr:col>
      <xdr:colOff>542925</xdr:colOff>
      <xdr:row>26</xdr:row>
      <xdr:rowOff>19707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782207"/>
          <a:ext cx="5429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26</xdr:row>
      <xdr:rowOff>32845</xdr:rowOff>
    </xdr:from>
    <xdr:to>
      <xdr:col>13</xdr:col>
      <xdr:colOff>47625</xdr:colOff>
      <xdr:row>27</xdr:row>
      <xdr:rowOff>32845</xdr:rowOff>
    </xdr:to>
    <xdr:pic>
      <xdr:nvPicPr>
        <xdr:cNvPr id="11" name="Obrázok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985845"/>
          <a:ext cx="12668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336988</xdr:colOff>
      <xdr:row>23</xdr:row>
      <xdr:rowOff>49924</xdr:rowOff>
    </xdr:from>
    <xdr:to>
      <xdr:col>17</xdr:col>
      <xdr:colOff>203638</xdr:colOff>
      <xdr:row>27</xdr:row>
      <xdr:rowOff>135649</xdr:rowOff>
    </xdr:to>
    <xdr:sp macro="" textlink="">
      <xdr:nvSpPr>
        <xdr:cNvPr id="12" name="Obdĺžnik 11"/>
        <xdr:cNvSpPr/>
      </xdr:nvSpPr>
      <xdr:spPr>
        <a:xfrm>
          <a:off x="6699688" y="4431424"/>
          <a:ext cx="4133850" cy="84772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35</xdr:row>
      <xdr:rowOff>19050</xdr:rowOff>
    </xdr:from>
    <xdr:to>
      <xdr:col>1</xdr:col>
      <xdr:colOff>161925</xdr:colOff>
      <xdr:row>36</xdr:row>
      <xdr:rowOff>114300</xdr:rowOff>
    </xdr:to>
    <xdr:cxnSp macro="">
      <xdr:nvCxnSpPr>
        <xdr:cNvPr id="4" name="Rovná spojovacia šípka 3"/>
        <xdr:cNvCxnSpPr/>
      </xdr:nvCxnSpPr>
      <xdr:spPr>
        <a:xfrm flipV="1">
          <a:off x="447675" y="3829050"/>
          <a:ext cx="32385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36</xdr:row>
      <xdr:rowOff>114300</xdr:rowOff>
    </xdr:from>
    <xdr:to>
      <xdr:col>1</xdr:col>
      <xdr:colOff>238125</xdr:colOff>
      <xdr:row>38</xdr:row>
      <xdr:rowOff>9525</xdr:rowOff>
    </xdr:to>
    <xdr:cxnSp macro="">
      <xdr:nvCxnSpPr>
        <xdr:cNvPr id="6" name="Rovná spojovacia šípka 5"/>
        <xdr:cNvCxnSpPr/>
      </xdr:nvCxnSpPr>
      <xdr:spPr>
        <a:xfrm>
          <a:off x="438150" y="4114800"/>
          <a:ext cx="409575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33</xdr:row>
      <xdr:rowOff>123825</xdr:rowOff>
    </xdr:from>
    <xdr:to>
      <xdr:col>2</xdr:col>
      <xdr:colOff>209550</xdr:colOff>
      <xdr:row>34</xdr:row>
      <xdr:rowOff>95250</xdr:rowOff>
    </xdr:to>
    <xdr:cxnSp macro="">
      <xdr:nvCxnSpPr>
        <xdr:cNvPr id="8" name="Rovná spojovacia šípka 7"/>
        <xdr:cNvCxnSpPr/>
      </xdr:nvCxnSpPr>
      <xdr:spPr>
        <a:xfrm flipV="1">
          <a:off x="1085850" y="3552825"/>
          <a:ext cx="34290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34</xdr:row>
      <xdr:rowOff>114300</xdr:rowOff>
    </xdr:from>
    <xdr:to>
      <xdr:col>2</xdr:col>
      <xdr:colOff>219075</xdr:colOff>
      <xdr:row>35</xdr:row>
      <xdr:rowOff>57150</xdr:rowOff>
    </xdr:to>
    <xdr:cxnSp macro="">
      <xdr:nvCxnSpPr>
        <xdr:cNvPr id="10" name="Rovná spojovacia šípka 9"/>
        <xdr:cNvCxnSpPr/>
      </xdr:nvCxnSpPr>
      <xdr:spPr>
        <a:xfrm>
          <a:off x="1085850" y="3733800"/>
          <a:ext cx="3524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37</xdr:row>
      <xdr:rowOff>66675</xdr:rowOff>
    </xdr:from>
    <xdr:to>
      <xdr:col>2</xdr:col>
      <xdr:colOff>219075</xdr:colOff>
      <xdr:row>37</xdr:row>
      <xdr:rowOff>171450</xdr:rowOff>
    </xdr:to>
    <xdr:cxnSp macro="">
      <xdr:nvCxnSpPr>
        <xdr:cNvPr id="12" name="Rovná spojovacia šípka 11"/>
        <xdr:cNvCxnSpPr/>
      </xdr:nvCxnSpPr>
      <xdr:spPr>
        <a:xfrm flipV="1">
          <a:off x="1038225" y="4257675"/>
          <a:ext cx="400050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38</xdr:row>
      <xdr:rowOff>28575</xdr:rowOff>
    </xdr:from>
    <xdr:to>
      <xdr:col>2</xdr:col>
      <xdr:colOff>200025</xdr:colOff>
      <xdr:row>39</xdr:row>
      <xdr:rowOff>47625</xdr:rowOff>
    </xdr:to>
    <xdr:cxnSp macro="">
      <xdr:nvCxnSpPr>
        <xdr:cNvPr id="14" name="Rovná spojovacia šípka 13"/>
        <xdr:cNvCxnSpPr/>
      </xdr:nvCxnSpPr>
      <xdr:spPr>
        <a:xfrm>
          <a:off x="1047750" y="4410075"/>
          <a:ext cx="371475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32</xdr:row>
      <xdr:rowOff>114300</xdr:rowOff>
    </xdr:from>
    <xdr:to>
      <xdr:col>3</xdr:col>
      <xdr:colOff>161925</xdr:colOff>
      <xdr:row>33</xdr:row>
      <xdr:rowOff>47625</xdr:rowOff>
    </xdr:to>
    <xdr:cxnSp macro="">
      <xdr:nvCxnSpPr>
        <xdr:cNvPr id="16" name="Rovná spojovacia šípka 15"/>
        <xdr:cNvCxnSpPr/>
      </xdr:nvCxnSpPr>
      <xdr:spPr>
        <a:xfrm flipV="1">
          <a:off x="1657350" y="3352800"/>
          <a:ext cx="333375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33</xdr:row>
      <xdr:rowOff>95250</xdr:rowOff>
    </xdr:from>
    <xdr:to>
      <xdr:col>3</xdr:col>
      <xdr:colOff>200025</xdr:colOff>
      <xdr:row>33</xdr:row>
      <xdr:rowOff>104775</xdr:rowOff>
    </xdr:to>
    <xdr:cxnSp macro="">
      <xdr:nvCxnSpPr>
        <xdr:cNvPr id="18" name="Rovná spojovacia šípka 17"/>
        <xdr:cNvCxnSpPr/>
      </xdr:nvCxnSpPr>
      <xdr:spPr>
        <a:xfrm>
          <a:off x="1685925" y="3524250"/>
          <a:ext cx="3429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409575</xdr:colOff>
      <xdr:row>34</xdr:row>
      <xdr:rowOff>114300</xdr:rowOff>
    </xdr:from>
    <xdr:to>
      <xdr:col>3</xdr:col>
      <xdr:colOff>142875</xdr:colOff>
      <xdr:row>35</xdr:row>
      <xdr:rowOff>47625</xdr:rowOff>
    </xdr:to>
    <xdr:cxnSp macro="">
      <xdr:nvCxnSpPr>
        <xdr:cNvPr id="20" name="Rovná spojovacia šípka 19"/>
        <xdr:cNvCxnSpPr/>
      </xdr:nvCxnSpPr>
      <xdr:spPr>
        <a:xfrm flipV="1">
          <a:off x="1628775" y="3733800"/>
          <a:ext cx="342900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35</xdr:row>
      <xdr:rowOff>66675</xdr:rowOff>
    </xdr:from>
    <xdr:to>
      <xdr:col>3</xdr:col>
      <xdr:colOff>219075</xdr:colOff>
      <xdr:row>35</xdr:row>
      <xdr:rowOff>85725</xdr:rowOff>
    </xdr:to>
    <xdr:cxnSp macro="">
      <xdr:nvCxnSpPr>
        <xdr:cNvPr id="22" name="Rovná spojovacia šípka 21"/>
        <xdr:cNvCxnSpPr/>
      </xdr:nvCxnSpPr>
      <xdr:spPr>
        <a:xfrm>
          <a:off x="1638300" y="3876675"/>
          <a:ext cx="40957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400050</xdr:colOff>
      <xdr:row>36</xdr:row>
      <xdr:rowOff>152400</xdr:rowOff>
    </xdr:from>
    <xdr:to>
      <xdr:col>3</xdr:col>
      <xdr:colOff>142875</xdr:colOff>
      <xdr:row>37</xdr:row>
      <xdr:rowOff>104775</xdr:rowOff>
    </xdr:to>
    <xdr:cxnSp macro="">
      <xdr:nvCxnSpPr>
        <xdr:cNvPr id="24" name="Rovná spojovacia šípka 23"/>
        <xdr:cNvCxnSpPr/>
      </xdr:nvCxnSpPr>
      <xdr:spPr>
        <a:xfrm flipV="1">
          <a:off x="1619250" y="4152900"/>
          <a:ext cx="352425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37</xdr:row>
      <xdr:rowOff>114300</xdr:rowOff>
    </xdr:from>
    <xdr:to>
      <xdr:col>3</xdr:col>
      <xdr:colOff>200025</xdr:colOff>
      <xdr:row>37</xdr:row>
      <xdr:rowOff>114301</xdr:rowOff>
    </xdr:to>
    <xdr:cxnSp macro="">
      <xdr:nvCxnSpPr>
        <xdr:cNvPr id="26" name="Rovná spojovacia šípka 25"/>
        <xdr:cNvCxnSpPr/>
      </xdr:nvCxnSpPr>
      <xdr:spPr>
        <a:xfrm flipV="1">
          <a:off x="1647825" y="4305300"/>
          <a:ext cx="381000" cy="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38</xdr:row>
      <xdr:rowOff>161925</xdr:rowOff>
    </xdr:from>
    <xdr:to>
      <xdr:col>3</xdr:col>
      <xdr:colOff>190500</xdr:colOff>
      <xdr:row>39</xdr:row>
      <xdr:rowOff>95250</xdr:rowOff>
    </xdr:to>
    <xdr:cxnSp macro="">
      <xdr:nvCxnSpPr>
        <xdr:cNvPr id="29" name="Rovná spojovacia šípka 28"/>
        <xdr:cNvCxnSpPr/>
      </xdr:nvCxnSpPr>
      <xdr:spPr>
        <a:xfrm flipV="1">
          <a:off x="1657350" y="4543425"/>
          <a:ext cx="361950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39</xdr:row>
      <xdr:rowOff>123825</xdr:rowOff>
    </xdr:from>
    <xdr:to>
      <xdr:col>3</xdr:col>
      <xdr:colOff>209550</xdr:colOff>
      <xdr:row>39</xdr:row>
      <xdr:rowOff>133350</xdr:rowOff>
    </xdr:to>
    <xdr:cxnSp macro="">
      <xdr:nvCxnSpPr>
        <xdr:cNvPr id="31" name="Rovná spojovacia šípka 30"/>
        <xdr:cNvCxnSpPr/>
      </xdr:nvCxnSpPr>
      <xdr:spPr>
        <a:xfrm>
          <a:off x="1666875" y="4695825"/>
          <a:ext cx="3714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65</xdr:row>
      <xdr:rowOff>133350</xdr:rowOff>
    </xdr:from>
    <xdr:to>
      <xdr:col>6</xdr:col>
      <xdr:colOff>561975</xdr:colOff>
      <xdr:row>67</xdr:row>
      <xdr:rowOff>161925</xdr:rowOff>
    </xdr:to>
    <xdr:pic>
      <xdr:nvPicPr>
        <xdr:cNvPr id="32" name="Obrázok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943850"/>
          <a:ext cx="11144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438150</xdr:colOff>
      <xdr:row>48</xdr:row>
      <xdr:rowOff>114300</xdr:rowOff>
    </xdr:to>
    <xdr:sp macro="" textlink="">
      <xdr:nvSpPr>
        <xdr:cNvPr id="33" name="BlokTextu 32"/>
        <xdr:cNvSpPr txBox="1"/>
      </xdr:nvSpPr>
      <xdr:spPr>
        <a:xfrm>
          <a:off x="5019675" y="4772025"/>
          <a:ext cx="4286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javy</a:t>
          </a:r>
        </a:p>
      </xdr:txBody>
    </xdr:sp>
    <xdr:clientData/>
  </xdr:twoCellAnchor>
  <xdr:twoCellAnchor>
    <xdr:from>
      <xdr:col>10</xdr:col>
      <xdr:colOff>600075</xdr:colOff>
      <xdr:row>46</xdr:row>
      <xdr:rowOff>180975</xdr:rowOff>
    </xdr:from>
    <xdr:to>
      <xdr:col>11</xdr:col>
      <xdr:colOff>552450</xdr:colOff>
      <xdr:row>48</xdr:row>
      <xdr:rowOff>95250</xdr:rowOff>
    </xdr:to>
    <xdr:sp macro="" textlink="">
      <xdr:nvSpPr>
        <xdr:cNvPr id="34" name="BlokTextu 33"/>
        <xdr:cNvSpPr txBox="1"/>
      </xdr:nvSpPr>
      <xdr:spPr>
        <a:xfrm>
          <a:off x="6829425" y="4752975"/>
          <a:ext cx="5619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cisla</a:t>
          </a:r>
        </a:p>
      </xdr:txBody>
    </xdr:sp>
    <xdr:clientData/>
  </xdr:twoCellAnchor>
  <xdr:twoCellAnchor>
    <xdr:from>
      <xdr:col>11</xdr:col>
      <xdr:colOff>76200</xdr:colOff>
      <xdr:row>49</xdr:row>
      <xdr:rowOff>0</xdr:rowOff>
    </xdr:from>
    <xdr:to>
      <xdr:col>13</xdr:col>
      <xdr:colOff>257175</xdr:colOff>
      <xdr:row>50</xdr:row>
      <xdr:rowOff>104775</xdr:rowOff>
    </xdr:to>
    <xdr:sp macro="" textlink="">
      <xdr:nvSpPr>
        <xdr:cNvPr id="35" name="BlokTextu 34"/>
        <xdr:cNvSpPr txBox="1"/>
      </xdr:nvSpPr>
      <xdr:spPr>
        <a:xfrm>
          <a:off x="6915150" y="5143500"/>
          <a:ext cx="14001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tx2"/>
              </a:solidFill>
            </a:rPr>
            <a:t>nahodna </a:t>
          </a:r>
          <a:r>
            <a:rPr lang="sk-SK" sz="1100" baseline="0">
              <a:solidFill>
                <a:schemeClr val="tx2"/>
              </a:solidFill>
            </a:rPr>
            <a:t> premenna</a:t>
          </a:r>
          <a:endParaRPr lang="sk-SK" sz="1100">
            <a:solidFill>
              <a:schemeClr val="tx2"/>
            </a:solidFill>
          </a:endParaRPr>
        </a:p>
      </xdr:txBody>
    </xdr:sp>
    <xdr:clientData/>
  </xdr:twoCellAnchor>
  <xdr:twoCellAnchor>
    <xdr:from>
      <xdr:col>8</xdr:col>
      <xdr:colOff>333375</xdr:colOff>
      <xdr:row>49</xdr:row>
      <xdr:rowOff>161925</xdr:rowOff>
    </xdr:from>
    <xdr:to>
      <xdr:col>10</xdr:col>
      <xdr:colOff>428625</xdr:colOff>
      <xdr:row>51</xdr:row>
      <xdr:rowOff>76200</xdr:rowOff>
    </xdr:to>
    <xdr:sp macro="" textlink="">
      <xdr:nvSpPr>
        <xdr:cNvPr id="36" name="BlokTextu 35"/>
        <xdr:cNvSpPr txBox="1"/>
      </xdr:nvSpPr>
      <xdr:spPr>
        <a:xfrm>
          <a:off x="5343525" y="5305425"/>
          <a:ext cx="13144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pravdepodobnost</a:t>
          </a:r>
        </a:p>
      </xdr:txBody>
    </xdr:sp>
    <xdr:clientData/>
  </xdr:twoCellAnchor>
  <xdr:twoCellAnchor>
    <xdr:from>
      <xdr:col>2</xdr:col>
      <xdr:colOff>238125</xdr:colOff>
      <xdr:row>16</xdr:row>
      <xdr:rowOff>114300</xdr:rowOff>
    </xdr:from>
    <xdr:to>
      <xdr:col>3</xdr:col>
      <xdr:colOff>57150</xdr:colOff>
      <xdr:row>18</xdr:row>
      <xdr:rowOff>28575</xdr:rowOff>
    </xdr:to>
    <xdr:sp macro="" textlink="">
      <xdr:nvSpPr>
        <xdr:cNvPr id="39" name="BlokTextu 38"/>
        <xdr:cNvSpPr txBox="1"/>
      </xdr:nvSpPr>
      <xdr:spPr>
        <a:xfrm>
          <a:off x="1457325" y="4686300"/>
          <a:ext cx="4286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javy</a:t>
          </a:r>
        </a:p>
      </xdr:txBody>
    </xdr:sp>
    <xdr:clientData/>
  </xdr:twoCellAnchor>
  <xdr:twoCellAnchor>
    <xdr:from>
      <xdr:col>4</xdr:col>
      <xdr:colOff>295275</xdr:colOff>
      <xdr:row>16</xdr:row>
      <xdr:rowOff>123825</xdr:rowOff>
    </xdr:from>
    <xdr:to>
      <xdr:col>5</xdr:col>
      <xdr:colOff>271096</xdr:colOff>
      <xdr:row>18</xdr:row>
      <xdr:rowOff>38100</xdr:rowOff>
    </xdr:to>
    <xdr:sp macro="" textlink="">
      <xdr:nvSpPr>
        <xdr:cNvPr id="40" name="BlokTextu 39"/>
        <xdr:cNvSpPr txBox="1"/>
      </xdr:nvSpPr>
      <xdr:spPr>
        <a:xfrm>
          <a:off x="2733675" y="4695825"/>
          <a:ext cx="585421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cisla</a:t>
          </a:r>
        </a:p>
      </xdr:txBody>
    </xdr:sp>
    <xdr:clientData/>
  </xdr:twoCellAnchor>
  <xdr:twoCellAnchor>
    <xdr:from>
      <xdr:col>4</xdr:col>
      <xdr:colOff>422032</xdr:colOff>
      <xdr:row>18</xdr:row>
      <xdr:rowOff>142142</xdr:rowOff>
    </xdr:from>
    <xdr:to>
      <xdr:col>6</xdr:col>
      <xdr:colOff>603006</xdr:colOff>
      <xdr:row>20</xdr:row>
      <xdr:rowOff>56417</xdr:rowOff>
    </xdr:to>
    <xdr:sp macro="" textlink="">
      <xdr:nvSpPr>
        <xdr:cNvPr id="41" name="BlokTextu 40"/>
        <xdr:cNvSpPr txBox="1"/>
      </xdr:nvSpPr>
      <xdr:spPr>
        <a:xfrm>
          <a:off x="2860432" y="5095142"/>
          <a:ext cx="1400174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tx2"/>
              </a:solidFill>
            </a:rPr>
            <a:t>nahodna </a:t>
          </a:r>
          <a:r>
            <a:rPr lang="sk-SK" sz="1100" baseline="0">
              <a:solidFill>
                <a:schemeClr val="tx2"/>
              </a:solidFill>
            </a:rPr>
            <a:t> premenna</a:t>
          </a:r>
          <a:endParaRPr lang="sk-SK" sz="1100">
            <a:solidFill>
              <a:schemeClr val="tx2"/>
            </a:solidFill>
          </a:endParaRPr>
        </a:p>
      </xdr:txBody>
    </xdr:sp>
    <xdr:clientData/>
  </xdr:twoCellAnchor>
  <xdr:twoCellAnchor>
    <xdr:from>
      <xdr:col>2</xdr:col>
      <xdr:colOff>457200</xdr:colOff>
      <xdr:row>20</xdr:row>
      <xdr:rowOff>9525</xdr:rowOff>
    </xdr:from>
    <xdr:to>
      <xdr:col>4</xdr:col>
      <xdr:colOff>552450</xdr:colOff>
      <xdr:row>21</xdr:row>
      <xdr:rowOff>114300</xdr:rowOff>
    </xdr:to>
    <xdr:sp macro="" textlink="">
      <xdr:nvSpPr>
        <xdr:cNvPr id="42" name="BlokTextu 41"/>
        <xdr:cNvSpPr txBox="1"/>
      </xdr:nvSpPr>
      <xdr:spPr>
        <a:xfrm>
          <a:off x="1676400" y="5343525"/>
          <a:ext cx="13144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pravdepodobnost</a:t>
          </a:r>
        </a:p>
      </xdr:txBody>
    </xdr:sp>
    <xdr:clientData/>
  </xdr:twoCellAnchor>
  <xdr:twoCellAnchor>
    <xdr:from>
      <xdr:col>8</xdr:col>
      <xdr:colOff>477253</xdr:colOff>
      <xdr:row>48</xdr:row>
      <xdr:rowOff>36095</xdr:rowOff>
    </xdr:from>
    <xdr:to>
      <xdr:col>9</xdr:col>
      <xdr:colOff>376989</xdr:colOff>
      <xdr:row>49</xdr:row>
      <xdr:rowOff>112295</xdr:rowOff>
    </xdr:to>
    <xdr:cxnSp macro="">
      <xdr:nvCxnSpPr>
        <xdr:cNvPr id="3" name="Rovná spojovacia šípka 2"/>
        <xdr:cNvCxnSpPr/>
      </xdr:nvCxnSpPr>
      <xdr:spPr>
        <a:xfrm>
          <a:off x="5506453" y="8891337"/>
          <a:ext cx="509336" cy="26068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537411</xdr:colOff>
      <xdr:row>47</xdr:row>
      <xdr:rowOff>152400</xdr:rowOff>
    </xdr:from>
    <xdr:to>
      <xdr:col>10</xdr:col>
      <xdr:colOff>549442</xdr:colOff>
      <xdr:row>47</xdr:row>
      <xdr:rowOff>168442</xdr:rowOff>
    </xdr:to>
    <xdr:cxnSp macro="">
      <xdr:nvCxnSpPr>
        <xdr:cNvPr id="7" name="Rovná spojovacia šípka 6"/>
        <xdr:cNvCxnSpPr/>
      </xdr:nvCxnSpPr>
      <xdr:spPr>
        <a:xfrm flipV="1">
          <a:off x="5566611" y="8823158"/>
          <a:ext cx="1231231" cy="1604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8021</xdr:colOff>
      <xdr:row>48</xdr:row>
      <xdr:rowOff>40105</xdr:rowOff>
    </xdr:from>
    <xdr:to>
      <xdr:col>10</xdr:col>
      <xdr:colOff>521368</xdr:colOff>
      <xdr:row>49</xdr:row>
      <xdr:rowOff>124327</xdr:rowOff>
    </xdr:to>
    <xdr:cxnSp macro="">
      <xdr:nvCxnSpPr>
        <xdr:cNvPr id="11" name="Rovná spojovacia šípka 10"/>
        <xdr:cNvCxnSpPr/>
      </xdr:nvCxnSpPr>
      <xdr:spPr>
        <a:xfrm flipH="1">
          <a:off x="6256421" y="8895347"/>
          <a:ext cx="513347" cy="2687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136922</xdr:colOff>
      <xdr:row>17</xdr:row>
      <xdr:rowOff>80963</xdr:rowOff>
    </xdr:from>
    <xdr:to>
      <xdr:col>4</xdr:col>
      <xdr:colOff>295275</xdr:colOff>
      <xdr:row>17</xdr:row>
      <xdr:rowOff>89297</xdr:rowOff>
    </xdr:to>
    <xdr:cxnSp macro="">
      <xdr:nvCxnSpPr>
        <xdr:cNvPr id="5" name="Rovná spojovacia šípka 4"/>
        <xdr:cNvCxnSpPr>
          <a:endCxn id="40" idx="1"/>
        </xdr:cNvCxnSpPr>
      </xdr:nvCxnSpPr>
      <xdr:spPr>
        <a:xfrm flipV="1">
          <a:off x="1958578" y="3319463"/>
          <a:ext cx="765572" cy="833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148828</xdr:colOff>
      <xdr:row>18</xdr:row>
      <xdr:rowOff>77391</xdr:rowOff>
    </xdr:from>
    <xdr:to>
      <xdr:col>4</xdr:col>
      <xdr:colOff>398859</xdr:colOff>
      <xdr:row>19</xdr:row>
      <xdr:rowOff>136922</xdr:rowOff>
    </xdr:to>
    <xdr:cxnSp macro="">
      <xdr:nvCxnSpPr>
        <xdr:cNvPr id="15" name="Rovná spojovacia šípka 14"/>
        <xdr:cNvCxnSpPr/>
      </xdr:nvCxnSpPr>
      <xdr:spPr>
        <a:xfrm flipH="1">
          <a:off x="2577703" y="3506391"/>
          <a:ext cx="250031" cy="2500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23813</xdr:colOff>
      <xdr:row>18</xdr:row>
      <xdr:rowOff>95250</xdr:rowOff>
    </xdr:from>
    <xdr:to>
      <xdr:col>3</xdr:col>
      <xdr:colOff>375047</xdr:colOff>
      <xdr:row>19</xdr:row>
      <xdr:rowOff>136922</xdr:rowOff>
    </xdr:to>
    <xdr:cxnSp macro="">
      <xdr:nvCxnSpPr>
        <xdr:cNvPr id="49" name="Rovná spojovacia šípka 48"/>
        <xdr:cNvCxnSpPr/>
      </xdr:nvCxnSpPr>
      <xdr:spPr>
        <a:xfrm>
          <a:off x="1845469" y="3524250"/>
          <a:ext cx="351234" cy="2321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23813</xdr:colOff>
      <xdr:row>2</xdr:row>
      <xdr:rowOff>5955</xdr:rowOff>
    </xdr:from>
    <xdr:to>
      <xdr:col>11</xdr:col>
      <xdr:colOff>511969</xdr:colOff>
      <xdr:row>11</xdr:row>
      <xdr:rowOff>1</xdr:rowOff>
    </xdr:to>
    <xdr:graphicFrame macro="">
      <xdr:nvGraphicFramePr>
        <xdr:cNvPr id="50" name="Graf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17859</xdr:colOff>
      <xdr:row>2</xdr:row>
      <xdr:rowOff>5953</xdr:rowOff>
    </xdr:from>
    <xdr:to>
      <xdr:col>15</xdr:col>
      <xdr:colOff>506015</xdr:colOff>
      <xdr:row>10</xdr:row>
      <xdr:rowOff>190499</xdr:rowOff>
    </xdr:to>
    <xdr:graphicFrame macro="">
      <xdr:nvGraphicFramePr>
        <xdr:cNvPr id="51" name="Graf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23812</xdr:colOff>
      <xdr:row>11</xdr:row>
      <xdr:rowOff>23812</xdr:rowOff>
    </xdr:from>
    <xdr:to>
      <xdr:col>11</xdr:col>
      <xdr:colOff>511968</xdr:colOff>
      <xdr:row>20</xdr:row>
      <xdr:rowOff>17858</xdr:rowOff>
    </xdr:to>
    <xdr:graphicFrame macro="">
      <xdr:nvGraphicFramePr>
        <xdr:cNvPr id="52" name="Graf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29766</xdr:colOff>
      <xdr:row>11</xdr:row>
      <xdr:rowOff>23813</xdr:rowOff>
    </xdr:from>
    <xdr:to>
      <xdr:col>15</xdr:col>
      <xdr:colOff>517922</xdr:colOff>
      <xdr:row>20</xdr:row>
      <xdr:rowOff>17859</xdr:rowOff>
    </xdr:to>
    <xdr:graphicFrame macro="">
      <xdr:nvGraphicFramePr>
        <xdr:cNvPr id="54" name="Graf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529828</xdr:colOff>
      <xdr:row>4</xdr:row>
      <xdr:rowOff>178594</xdr:rowOff>
    </xdr:from>
    <xdr:to>
      <xdr:col>12</xdr:col>
      <xdr:colOff>529828</xdr:colOff>
      <xdr:row>8</xdr:row>
      <xdr:rowOff>0</xdr:rowOff>
    </xdr:to>
    <xdr:cxnSp macro="">
      <xdr:nvCxnSpPr>
        <xdr:cNvPr id="56" name="Rovná spojnica 55"/>
        <xdr:cNvCxnSpPr/>
      </xdr:nvCxnSpPr>
      <xdr:spPr>
        <a:xfrm>
          <a:off x="7953375" y="940594"/>
          <a:ext cx="0" cy="583406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491728</xdr:colOff>
      <xdr:row>4</xdr:row>
      <xdr:rowOff>182166</xdr:rowOff>
    </xdr:from>
    <xdr:to>
      <xdr:col>13</xdr:col>
      <xdr:colOff>491728</xdr:colOff>
      <xdr:row>8</xdr:row>
      <xdr:rowOff>3572</xdr:rowOff>
    </xdr:to>
    <xdr:cxnSp macro="">
      <xdr:nvCxnSpPr>
        <xdr:cNvPr id="57" name="Rovná spojnica 56"/>
        <xdr:cNvCxnSpPr/>
      </xdr:nvCxnSpPr>
      <xdr:spPr>
        <a:xfrm>
          <a:off x="8522494" y="944166"/>
          <a:ext cx="0" cy="583406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291704</xdr:colOff>
      <xdr:row>6</xdr:row>
      <xdr:rowOff>107156</xdr:rowOff>
    </xdr:from>
    <xdr:to>
      <xdr:col>14</xdr:col>
      <xdr:colOff>291704</xdr:colOff>
      <xdr:row>8</xdr:row>
      <xdr:rowOff>11906</xdr:rowOff>
    </xdr:to>
    <xdr:cxnSp macro="">
      <xdr:nvCxnSpPr>
        <xdr:cNvPr id="58" name="Rovná spojnica 57"/>
        <xdr:cNvCxnSpPr/>
      </xdr:nvCxnSpPr>
      <xdr:spPr>
        <a:xfrm>
          <a:off x="8929688" y="1250156"/>
          <a:ext cx="0" cy="28575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321468</xdr:colOff>
      <xdr:row>6</xdr:row>
      <xdr:rowOff>101203</xdr:rowOff>
    </xdr:from>
    <xdr:to>
      <xdr:col>13</xdr:col>
      <xdr:colOff>321468</xdr:colOff>
      <xdr:row>8</xdr:row>
      <xdr:rowOff>5953</xdr:rowOff>
    </xdr:to>
    <xdr:cxnSp macro="">
      <xdr:nvCxnSpPr>
        <xdr:cNvPr id="60" name="Rovná spojnica 59"/>
        <xdr:cNvCxnSpPr/>
      </xdr:nvCxnSpPr>
      <xdr:spPr>
        <a:xfrm>
          <a:off x="8352234" y="1244203"/>
          <a:ext cx="0" cy="28575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315517</xdr:colOff>
      <xdr:row>14</xdr:row>
      <xdr:rowOff>113109</xdr:rowOff>
    </xdr:from>
    <xdr:to>
      <xdr:col>15</xdr:col>
      <xdr:colOff>196454</xdr:colOff>
      <xdr:row>14</xdr:row>
      <xdr:rowOff>119062</xdr:rowOff>
    </xdr:to>
    <xdr:cxnSp macro="">
      <xdr:nvCxnSpPr>
        <xdr:cNvPr id="62" name="Rovná spojnica 61"/>
        <xdr:cNvCxnSpPr/>
      </xdr:nvCxnSpPr>
      <xdr:spPr>
        <a:xfrm flipH="1" flipV="1">
          <a:off x="8953501" y="2780109"/>
          <a:ext cx="488156" cy="5953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494109</xdr:colOff>
      <xdr:row>15</xdr:row>
      <xdr:rowOff>5954</xdr:rowOff>
    </xdr:from>
    <xdr:to>
      <xdr:col>14</xdr:col>
      <xdr:colOff>261938</xdr:colOff>
      <xdr:row>15</xdr:row>
      <xdr:rowOff>5955</xdr:rowOff>
    </xdr:to>
    <xdr:cxnSp macro="">
      <xdr:nvCxnSpPr>
        <xdr:cNvPr id="64" name="Rovná spojnica 63"/>
        <xdr:cNvCxnSpPr/>
      </xdr:nvCxnSpPr>
      <xdr:spPr>
        <a:xfrm flipH="1">
          <a:off x="8524875" y="2863454"/>
          <a:ext cx="375047" cy="1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321470</xdr:colOff>
      <xdr:row>15</xdr:row>
      <xdr:rowOff>160735</xdr:rowOff>
    </xdr:from>
    <xdr:to>
      <xdr:col>13</xdr:col>
      <xdr:colOff>464343</xdr:colOff>
      <xdr:row>15</xdr:row>
      <xdr:rowOff>160735</xdr:rowOff>
    </xdr:to>
    <xdr:cxnSp macro="">
      <xdr:nvCxnSpPr>
        <xdr:cNvPr id="66" name="Rovná spojnica 65"/>
        <xdr:cNvCxnSpPr/>
      </xdr:nvCxnSpPr>
      <xdr:spPr>
        <a:xfrm flipH="1">
          <a:off x="8352236" y="3018235"/>
          <a:ext cx="142873" cy="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553641</xdr:colOff>
      <xdr:row>16</xdr:row>
      <xdr:rowOff>59532</xdr:rowOff>
    </xdr:from>
    <xdr:to>
      <xdr:col>13</xdr:col>
      <xdr:colOff>303609</xdr:colOff>
      <xdr:row>16</xdr:row>
      <xdr:rowOff>59532</xdr:rowOff>
    </xdr:to>
    <xdr:cxnSp macro="">
      <xdr:nvCxnSpPr>
        <xdr:cNvPr id="68" name="Rovná spojnica 67"/>
        <xdr:cNvCxnSpPr/>
      </xdr:nvCxnSpPr>
      <xdr:spPr>
        <a:xfrm flipH="1">
          <a:off x="7977188" y="3107532"/>
          <a:ext cx="357187" cy="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255985</xdr:colOff>
      <xdr:row>14</xdr:row>
      <xdr:rowOff>160734</xdr:rowOff>
    </xdr:from>
    <xdr:to>
      <xdr:col>14</xdr:col>
      <xdr:colOff>315516</xdr:colOff>
      <xdr:row>15</xdr:row>
      <xdr:rowOff>29765</xdr:rowOff>
    </xdr:to>
    <xdr:sp macro="" textlink="">
      <xdr:nvSpPr>
        <xdr:cNvPr id="71" name="Ovál 70"/>
        <xdr:cNvSpPr/>
      </xdr:nvSpPr>
      <xdr:spPr>
        <a:xfrm>
          <a:off x="8893969" y="2827734"/>
          <a:ext cx="59531" cy="59531"/>
        </a:xfrm>
        <a:prstGeom prst="ellipse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13</xdr:col>
      <xdr:colOff>458394</xdr:colOff>
      <xdr:row>15</xdr:row>
      <xdr:rowOff>125015</xdr:rowOff>
    </xdr:from>
    <xdr:to>
      <xdr:col>13</xdr:col>
      <xdr:colOff>517925</xdr:colOff>
      <xdr:row>15</xdr:row>
      <xdr:rowOff>184546</xdr:rowOff>
    </xdr:to>
    <xdr:sp macro="" textlink="">
      <xdr:nvSpPr>
        <xdr:cNvPr id="72" name="Ovál 71"/>
        <xdr:cNvSpPr/>
      </xdr:nvSpPr>
      <xdr:spPr>
        <a:xfrm>
          <a:off x="8489160" y="2982515"/>
          <a:ext cx="59531" cy="59531"/>
        </a:xfrm>
        <a:prstGeom prst="ellipse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12</xdr:col>
      <xdr:colOff>500072</xdr:colOff>
      <xdr:row>16</xdr:row>
      <xdr:rowOff>178595</xdr:rowOff>
    </xdr:from>
    <xdr:to>
      <xdr:col>12</xdr:col>
      <xdr:colOff>559603</xdr:colOff>
      <xdr:row>17</xdr:row>
      <xdr:rowOff>47626</xdr:rowOff>
    </xdr:to>
    <xdr:sp macro="" textlink="">
      <xdr:nvSpPr>
        <xdr:cNvPr id="73" name="Ovál 72"/>
        <xdr:cNvSpPr/>
      </xdr:nvSpPr>
      <xdr:spPr>
        <a:xfrm>
          <a:off x="7923619" y="3226595"/>
          <a:ext cx="59531" cy="59531"/>
        </a:xfrm>
        <a:prstGeom prst="ellipse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13</xdr:col>
      <xdr:colOff>285756</xdr:colOff>
      <xdr:row>16</xdr:row>
      <xdr:rowOff>35722</xdr:rowOff>
    </xdr:from>
    <xdr:to>
      <xdr:col>13</xdr:col>
      <xdr:colOff>345287</xdr:colOff>
      <xdr:row>16</xdr:row>
      <xdr:rowOff>95253</xdr:rowOff>
    </xdr:to>
    <xdr:sp macro="" textlink="">
      <xdr:nvSpPr>
        <xdr:cNvPr id="74" name="Ovál 73"/>
        <xdr:cNvSpPr/>
      </xdr:nvSpPr>
      <xdr:spPr>
        <a:xfrm>
          <a:off x="8316522" y="3083722"/>
          <a:ext cx="59531" cy="59531"/>
        </a:xfrm>
        <a:prstGeom prst="ellipse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7</xdr:col>
      <xdr:colOff>589219</xdr:colOff>
      <xdr:row>1</xdr:row>
      <xdr:rowOff>136921</xdr:rowOff>
    </xdr:from>
    <xdr:to>
      <xdr:col>16</xdr:col>
      <xdr:colOff>121667</xdr:colOff>
      <xdr:row>20</xdr:row>
      <xdr:rowOff>183837</xdr:rowOff>
    </xdr:to>
    <xdr:pic>
      <xdr:nvPicPr>
        <xdr:cNvPr id="75" name="Obrázok 7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76672" y="327421"/>
          <a:ext cx="4997417" cy="3666416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0.13402</cdr:x>
      <cdr:y>0.66551</cdr:y>
    </cdr:from>
    <cdr:to>
      <cdr:x>0.20756</cdr:x>
      <cdr:y>0.66736</cdr:y>
    </cdr:to>
    <cdr:cxnSp macro="">
      <cdr:nvCxnSpPr>
        <cdr:cNvPr id="2" name="Rovná spojnica 1"/>
        <cdr:cNvCxnSpPr/>
      </cdr:nvCxnSpPr>
      <cdr:spPr>
        <a:xfrm xmlns:a="http://schemas.openxmlformats.org/drawingml/2006/main" flipH="1" flipV="1">
          <a:off x="309562" y="1137047"/>
          <a:ext cx="169864" cy="3176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23</xdr:row>
      <xdr:rowOff>161925</xdr:rowOff>
    </xdr:from>
    <xdr:to>
      <xdr:col>2</xdr:col>
      <xdr:colOff>361950</xdr:colOff>
      <xdr:row>24</xdr:row>
      <xdr:rowOff>180975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62425"/>
          <a:ext cx="10287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476250</xdr:colOff>
      <xdr:row>30</xdr:row>
      <xdr:rowOff>19050</xdr:rowOff>
    </xdr:from>
    <xdr:to>
      <xdr:col>6</xdr:col>
      <xdr:colOff>180975</xdr:colOff>
      <xdr:row>31</xdr:row>
      <xdr:rowOff>38100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5734050"/>
          <a:ext cx="1533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423862</xdr:colOff>
      <xdr:row>40</xdr:row>
      <xdr:rowOff>85725</xdr:rowOff>
    </xdr:from>
    <xdr:to>
      <xdr:col>6</xdr:col>
      <xdr:colOff>219075</xdr:colOff>
      <xdr:row>51</xdr:row>
      <xdr:rowOff>52387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500062</xdr:colOff>
      <xdr:row>40</xdr:row>
      <xdr:rowOff>76199</xdr:rowOff>
    </xdr:from>
    <xdr:to>
      <xdr:col>12</xdr:col>
      <xdr:colOff>104775</xdr:colOff>
      <xdr:row>51</xdr:row>
      <xdr:rowOff>90486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12</xdr:col>
      <xdr:colOff>219404</xdr:colOff>
      <xdr:row>5</xdr:row>
      <xdr:rowOff>63522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8552" y="367862"/>
          <a:ext cx="148590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234461</xdr:colOff>
      <xdr:row>6</xdr:row>
      <xdr:rowOff>139211</xdr:rowOff>
    </xdr:from>
    <xdr:to>
      <xdr:col>9</xdr:col>
      <xdr:colOff>382466</xdr:colOff>
      <xdr:row>8</xdr:row>
      <xdr:rowOff>25765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846" y="1282211"/>
          <a:ext cx="1825870" cy="26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13139</xdr:colOff>
      <xdr:row>16</xdr:row>
      <xdr:rowOff>15765</xdr:rowOff>
    </xdr:from>
    <xdr:to>
      <xdr:col>5</xdr:col>
      <xdr:colOff>469023</xdr:colOff>
      <xdr:row>32</xdr:row>
      <xdr:rowOff>72259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5255</xdr:colOff>
      <xdr:row>16</xdr:row>
      <xdr:rowOff>21019</xdr:rowOff>
    </xdr:from>
    <xdr:to>
      <xdr:col>11</xdr:col>
      <xdr:colOff>26276</xdr:colOff>
      <xdr:row>32</xdr:row>
      <xdr:rowOff>85396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58</xdr:row>
      <xdr:rowOff>0</xdr:rowOff>
    </xdr:from>
    <xdr:to>
      <xdr:col>9</xdr:col>
      <xdr:colOff>47625</xdr:colOff>
      <xdr:row>60</xdr:row>
      <xdr:rowOff>9525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0287000"/>
          <a:ext cx="9144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552450</xdr:colOff>
      <xdr:row>58</xdr:row>
      <xdr:rowOff>19050</xdr:rowOff>
    </xdr:from>
    <xdr:to>
      <xdr:col>11</xdr:col>
      <xdr:colOff>19050</xdr:colOff>
      <xdr:row>60</xdr:row>
      <xdr:rowOff>28575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030605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112</xdr:row>
      <xdr:rowOff>0</xdr:rowOff>
    </xdr:from>
    <xdr:to>
      <xdr:col>8</xdr:col>
      <xdr:colOff>419100</xdr:colOff>
      <xdr:row>113</xdr:row>
      <xdr:rowOff>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2505075"/>
          <a:ext cx="419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</xdr:colOff>
      <xdr:row>113</xdr:row>
      <xdr:rowOff>0</xdr:rowOff>
    </xdr:from>
    <xdr:to>
      <xdr:col>8</xdr:col>
      <xdr:colOff>790575</xdr:colOff>
      <xdr:row>114</xdr:row>
      <xdr:rowOff>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695575"/>
          <a:ext cx="7810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114</xdr:row>
      <xdr:rowOff>9525</xdr:rowOff>
    </xdr:from>
    <xdr:to>
      <xdr:col>9</xdr:col>
      <xdr:colOff>485775</xdr:colOff>
      <xdr:row>115</xdr:row>
      <xdr:rowOff>9525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2895600"/>
          <a:ext cx="1352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115</xdr:row>
      <xdr:rowOff>0</xdr:rowOff>
    </xdr:from>
    <xdr:to>
      <xdr:col>10</xdr:col>
      <xdr:colOff>28575</xdr:colOff>
      <xdr:row>116</xdr:row>
      <xdr:rowOff>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3076575"/>
          <a:ext cx="1828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48</xdr:row>
      <xdr:rowOff>0</xdr:rowOff>
    </xdr:from>
    <xdr:to>
      <xdr:col>9</xdr:col>
      <xdr:colOff>535371</xdr:colOff>
      <xdr:row>49</xdr:row>
      <xdr:rowOff>8474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531" y="8828690"/>
          <a:ext cx="1428750" cy="192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721272</xdr:colOff>
      <xdr:row>49</xdr:row>
      <xdr:rowOff>15766</xdr:rowOff>
    </xdr:from>
    <xdr:to>
      <xdr:col>10</xdr:col>
      <xdr:colOff>203638</xdr:colOff>
      <xdr:row>50</xdr:row>
      <xdr:rowOff>24240</xdr:rowOff>
    </xdr:to>
    <xdr:pic>
      <xdr:nvPicPr>
        <xdr:cNvPr id="9" name="Obrázok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841" y="9350266"/>
          <a:ext cx="1932590" cy="198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168166</xdr:colOff>
      <xdr:row>37</xdr:row>
      <xdr:rowOff>36787</xdr:rowOff>
    </xdr:from>
    <xdr:to>
      <xdr:col>15</xdr:col>
      <xdr:colOff>15766</xdr:colOff>
      <xdr:row>44</xdr:row>
      <xdr:rowOff>170793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98534</xdr:colOff>
      <xdr:row>86</xdr:row>
      <xdr:rowOff>183931</xdr:rowOff>
    </xdr:from>
    <xdr:to>
      <xdr:col>10</xdr:col>
      <xdr:colOff>729154</xdr:colOff>
      <xdr:row>95</xdr:row>
      <xdr:rowOff>78828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0</xdr:row>
      <xdr:rowOff>95250</xdr:rowOff>
    </xdr:from>
    <xdr:to>
      <xdr:col>5</xdr:col>
      <xdr:colOff>514350</xdr:colOff>
      <xdr:row>3</xdr:row>
      <xdr:rowOff>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13620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49</xdr:row>
      <xdr:rowOff>76200</xdr:rowOff>
    </xdr:from>
    <xdr:to>
      <xdr:col>10</xdr:col>
      <xdr:colOff>85725</xdr:colOff>
      <xdr:row>51</xdr:row>
      <xdr:rowOff>180975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47700"/>
          <a:ext cx="17240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4</xdr:row>
      <xdr:rowOff>171450</xdr:rowOff>
    </xdr:from>
    <xdr:to>
      <xdr:col>11</xdr:col>
      <xdr:colOff>580170</xdr:colOff>
      <xdr:row>46</xdr:row>
      <xdr:rowOff>113307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7675" y="933450"/>
          <a:ext cx="6838095" cy="79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19050</xdr:rowOff>
    </xdr:from>
    <xdr:to>
      <xdr:col>10</xdr:col>
      <xdr:colOff>132650</xdr:colOff>
      <xdr:row>75</xdr:row>
      <xdr:rowOff>190002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" y="10496550"/>
          <a:ext cx="5600000" cy="39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9525</xdr:rowOff>
    </xdr:from>
    <xdr:to>
      <xdr:col>7</xdr:col>
      <xdr:colOff>428117</xdr:colOff>
      <xdr:row>12</xdr:row>
      <xdr:rowOff>95073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62025"/>
          <a:ext cx="4066667" cy="1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22</xdr:row>
      <xdr:rowOff>19050</xdr:rowOff>
    </xdr:from>
    <xdr:to>
      <xdr:col>12</xdr:col>
      <xdr:colOff>551542</xdr:colOff>
      <xdr:row>45</xdr:row>
      <xdr:rowOff>75645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3829050"/>
          <a:ext cx="7266667" cy="4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/>
  </sheetViews>
  <sheetFormatPr defaultRowHeight="15" x14ac:dyDescent="0.25"/>
  <cols>
    <col min="1" max="1" width="2.28515625" customWidth="1"/>
  </cols>
  <sheetData>
    <row r="2" spans="1:10" x14ac:dyDescent="0.25">
      <c r="A2" s="20" t="s">
        <v>62</v>
      </c>
      <c r="B2" s="2" t="s">
        <v>59</v>
      </c>
    </row>
    <row r="3" spans="1:10" x14ac:dyDescent="0.25">
      <c r="B3" s="1" t="s">
        <v>63</v>
      </c>
    </row>
    <row r="4" spans="1:10" x14ac:dyDescent="0.25">
      <c r="B4" s="1" t="s">
        <v>60</v>
      </c>
    </row>
    <row r="9" spans="1:10" x14ac:dyDescent="0.25">
      <c r="A9" s="20" t="s">
        <v>62</v>
      </c>
      <c r="B9" s="2" t="s">
        <v>0</v>
      </c>
      <c r="C9" s="2"/>
      <c r="D9" s="2"/>
      <c r="E9" s="2"/>
      <c r="F9" s="2"/>
    </row>
    <row r="10" spans="1:10" x14ac:dyDescent="0.25">
      <c r="B10" s="1" t="s">
        <v>1</v>
      </c>
      <c r="C10" s="1"/>
      <c r="D10" s="1"/>
      <c r="E10" s="1"/>
      <c r="F10" s="1"/>
      <c r="G10" s="1"/>
      <c r="H10" s="1"/>
    </row>
    <row r="11" spans="1:10" x14ac:dyDescent="0.25">
      <c r="B11" s="1" t="s">
        <v>46</v>
      </c>
      <c r="C11" s="1"/>
      <c r="D11" s="1"/>
      <c r="E11" s="1"/>
      <c r="F11" s="1"/>
      <c r="G11" s="1"/>
      <c r="H11" s="1"/>
      <c r="J11" s="1" t="s">
        <v>47</v>
      </c>
    </row>
    <row r="14" spans="1:10" x14ac:dyDescent="0.25">
      <c r="A14" s="20" t="s">
        <v>62</v>
      </c>
      <c r="B14" s="2" t="s">
        <v>26</v>
      </c>
      <c r="D14" s="1"/>
      <c r="E14" s="1"/>
    </row>
    <row r="15" spans="1:10" x14ac:dyDescent="0.25">
      <c r="B15" s="1"/>
      <c r="D15" s="1"/>
      <c r="E15" s="1"/>
    </row>
    <row r="16" spans="1:10" x14ac:dyDescent="0.25">
      <c r="A16" s="20" t="s">
        <v>62</v>
      </c>
      <c r="B16" s="2" t="s">
        <v>91</v>
      </c>
    </row>
    <row r="19" spans="1:10" x14ac:dyDescent="0.25">
      <c r="A19" s="20" t="s">
        <v>62</v>
      </c>
      <c r="B19" s="2" t="s">
        <v>110</v>
      </c>
    </row>
    <row r="21" spans="1:10" x14ac:dyDescent="0.25">
      <c r="H21" s="49" t="s">
        <v>154</v>
      </c>
      <c r="I21" s="49"/>
      <c r="J21" s="49"/>
    </row>
    <row r="24" spans="1:10" x14ac:dyDescent="0.25">
      <c r="A24" s="20" t="s">
        <v>62</v>
      </c>
      <c r="B24" s="2" t="s">
        <v>155</v>
      </c>
    </row>
    <row r="27" spans="1:10" x14ac:dyDescent="0.25">
      <c r="A27" s="20" t="s">
        <v>62</v>
      </c>
      <c r="B27" s="2" t="s">
        <v>156</v>
      </c>
    </row>
    <row r="29" spans="1:10" x14ac:dyDescent="0.25">
      <c r="B29" s="2" t="s">
        <v>157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3"/>
  <sheetViews>
    <sheetView topLeftCell="A7" zoomScale="160" zoomScaleNormal="160" workbookViewId="0">
      <selection activeCell="I56" sqref="I56"/>
    </sheetView>
  </sheetViews>
  <sheetFormatPr defaultRowHeight="15" x14ac:dyDescent="0.25"/>
  <cols>
    <col min="5" max="5" width="11.140625" customWidth="1"/>
  </cols>
  <sheetData>
    <row r="1" spans="1:7" x14ac:dyDescent="0.25">
      <c r="A1" s="39" t="s">
        <v>56</v>
      </c>
    </row>
    <row r="2" spans="1:7" x14ac:dyDescent="0.25">
      <c r="B2" t="s">
        <v>146</v>
      </c>
    </row>
    <row r="3" spans="1:7" x14ac:dyDescent="0.25">
      <c r="B3" t="s">
        <v>145</v>
      </c>
      <c r="G3" t="s">
        <v>144</v>
      </c>
    </row>
    <row r="4" spans="1:7" x14ac:dyDescent="0.25">
      <c r="B4" t="s">
        <v>267</v>
      </c>
      <c r="G4" s="3">
        <f>1/6</f>
        <v>0.16666666666666666</v>
      </c>
    </row>
    <row r="5" spans="1:7" x14ac:dyDescent="0.25">
      <c r="B5" t="s">
        <v>268</v>
      </c>
      <c r="G5" s="3">
        <f>2/6</f>
        <v>0.33333333333333331</v>
      </c>
    </row>
    <row r="6" spans="1:7" x14ac:dyDescent="0.25">
      <c r="B6" t="s">
        <v>143</v>
      </c>
      <c r="G6" s="3">
        <f>1/6</f>
        <v>0.16666666666666666</v>
      </c>
    </row>
    <row r="7" spans="1:7" x14ac:dyDescent="0.25">
      <c r="B7" t="s">
        <v>142</v>
      </c>
      <c r="G7" s="3">
        <f>2/6</f>
        <v>0.33333333333333331</v>
      </c>
    </row>
    <row r="9" spans="1:7" x14ac:dyDescent="0.25">
      <c r="A9" t="s">
        <v>141</v>
      </c>
    </row>
    <row r="11" spans="1:7" x14ac:dyDescent="0.25">
      <c r="A11" s="41"/>
      <c r="B11" s="40" t="s">
        <v>20</v>
      </c>
      <c r="C11" s="8">
        <v>-350</v>
      </c>
      <c r="D11" s="3">
        <v>0</v>
      </c>
      <c r="E11" s="3">
        <v>150</v>
      </c>
      <c r="F11" s="3">
        <v>500</v>
      </c>
      <c r="G11" s="42" t="s">
        <v>140</v>
      </c>
    </row>
    <row r="12" spans="1:7" x14ac:dyDescent="0.25">
      <c r="A12" s="41"/>
      <c r="B12" s="40" t="s">
        <v>21</v>
      </c>
      <c r="C12" s="43">
        <f>G7</f>
        <v>0.33333333333333331</v>
      </c>
      <c r="D12" s="44">
        <f>G6</f>
        <v>0.16666666666666666</v>
      </c>
      <c r="E12" s="44">
        <f>G5</f>
        <v>0.33333333333333331</v>
      </c>
      <c r="F12" s="44">
        <f>G4</f>
        <v>0.16666666666666666</v>
      </c>
      <c r="G12" s="45">
        <f>SUM(C12:F12)</f>
        <v>0.99999999999999989</v>
      </c>
    </row>
    <row r="13" spans="1:7" x14ac:dyDescent="0.25">
      <c r="A13" s="93" t="s">
        <v>139</v>
      </c>
      <c r="B13" s="93"/>
      <c r="C13" s="43">
        <f>C12</f>
        <v>0.33333333333333331</v>
      </c>
      <c r="D13" s="44">
        <f>C13+D12</f>
        <v>0.5</v>
      </c>
      <c r="E13" s="44">
        <f t="shared" ref="E13:F13" si="0">D13+E12</f>
        <v>0.83333333333333326</v>
      </c>
      <c r="F13" s="44">
        <f t="shared" si="0"/>
        <v>0.99999999999999989</v>
      </c>
      <c r="G13" s="3"/>
    </row>
    <row r="21" spans="1:5" x14ac:dyDescent="0.25">
      <c r="D21" s="27"/>
    </row>
    <row r="23" spans="1:5" x14ac:dyDescent="0.25">
      <c r="A23" s="39" t="s">
        <v>73</v>
      </c>
    </row>
    <row r="24" spans="1:5" x14ac:dyDescent="0.25">
      <c r="A24" t="s">
        <v>75</v>
      </c>
    </row>
    <row r="25" spans="1:5" x14ac:dyDescent="0.25">
      <c r="B25" s="97" t="s">
        <v>236</v>
      </c>
      <c r="C25" s="98"/>
      <c r="D25" s="98"/>
      <c r="E25" s="99"/>
    </row>
    <row r="26" spans="1:5" x14ac:dyDescent="0.25">
      <c r="B26" s="100" t="s">
        <v>237</v>
      </c>
      <c r="C26" s="101"/>
      <c r="D26" s="101"/>
      <c r="E26" s="102"/>
    </row>
    <row r="27" spans="1:5" x14ac:dyDescent="0.25">
      <c r="B27" s="100" t="s">
        <v>238</v>
      </c>
      <c r="C27" s="101"/>
      <c r="D27" s="101"/>
      <c r="E27" s="102"/>
    </row>
    <row r="28" spans="1:5" x14ac:dyDescent="0.25">
      <c r="B28" s="94" t="s">
        <v>239</v>
      </c>
      <c r="C28" s="95"/>
      <c r="D28" s="95"/>
      <c r="E28" s="96"/>
    </row>
    <row r="29" spans="1:5" x14ac:dyDescent="0.25">
      <c r="A29" t="s">
        <v>29</v>
      </c>
    </row>
    <row r="30" spans="1:5" x14ac:dyDescent="0.25">
      <c r="A30" t="s">
        <v>84</v>
      </c>
    </row>
    <row r="32" spans="1:5" x14ac:dyDescent="0.25">
      <c r="A32" t="s">
        <v>74</v>
      </c>
    </row>
    <row r="33" spans="1:7" x14ac:dyDescent="0.25">
      <c r="B33" s="13"/>
      <c r="C33" s="13"/>
      <c r="D33" s="13" t="s">
        <v>30</v>
      </c>
    </row>
    <row r="34" spans="1:7" x14ac:dyDescent="0.25">
      <c r="B34" s="13"/>
      <c r="C34" s="13" t="s">
        <v>30</v>
      </c>
      <c r="D34" s="13" t="s">
        <v>31</v>
      </c>
    </row>
    <row r="35" spans="1:7" x14ac:dyDescent="0.25">
      <c r="B35" s="13" t="s">
        <v>30</v>
      </c>
      <c r="C35" s="13"/>
      <c r="D35" s="13" t="s">
        <v>30</v>
      </c>
    </row>
    <row r="36" spans="1:7" x14ac:dyDescent="0.25">
      <c r="B36" s="13"/>
      <c r="C36" s="13" t="s">
        <v>31</v>
      </c>
      <c r="D36" s="13" t="s">
        <v>31</v>
      </c>
    </row>
    <row r="37" spans="1:7" x14ac:dyDescent="0.25">
      <c r="B37" s="13"/>
      <c r="C37" s="13"/>
      <c r="D37" s="13" t="s">
        <v>30</v>
      </c>
    </row>
    <row r="38" spans="1:7" x14ac:dyDescent="0.25">
      <c r="B38" s="13"/>
      <c r="C38" s="13" t="s">
        <v>30</v>
      </c>
      <c r="D38" s="13" t="s">
        <v>31</v>
      </c>
    </row>
    <row r="39" spans="1:7" x14ac:dyDescent="0.25">
      <c r="B39" s="13" t="s">
        <v>31</v>
      </c>
      <c r="C39" s="13"/>
      <c r="D39" s="13" t="s">
        <v>30</v>
      </c>
    </row>
    <row r="40" spans="1:7" x14ac:dyDescent="0.25">
      <c r="B40" s="13"/>
      <c r="C40" s="13" t="s">
        <v>31</v>
      </c>
      <c r="D40" s="13" t="s">
        <v>31</v>
      </c>
    </row>
    <row r="42" spans="1:7" x14ac:dyDescent="0.25">
      <c r="A42" t="s">
        <v>32</v>
      </c>
      <c r="B42" s="13" t="s">
        <v>240</v>
      </c>
      <c r="C42" s="13" t="s">
        <v>241</v>
      </c>
      <c r="D42" s="13" t="s">
        <v>242</v>
      </c>
      <c r="E42" s="13" t="s">
        <v>243</v>
      </c>
    </row>
    <row r="43" spans="1:7" x14ac:dyDescent="0.25">
      <c r="B43" s="13" t="s">
        <v>244</v>
      </c>
      <c r="C43" s="13" t="s">
        <v>245</v>
      </c>
      <c r="D43" s="13" t="s">
        <v>246</v>
      </c>
      <c r="E43" s="13" t="s">
        <v>247</v>
      </c>
      <c r="F43" t="s">
        <v>76</v>
      </c>
    </row>
    <row r="44" spans="1:7" x14ac:dyDescent="0.25">
      <c r="A44" s="5" t="s">
        <v>33</v>
      </c>
      <c r="B44" s="12">
        <v>8</v>
      </c>
    </row>
    <row r="45" spans="1:7" x14ac:dyDescent="0.25">
      <c r="A45" s="5"/>
      <c r="B45" s="21"/>
    </row>
    <row r="46" spans="1:7" x14ac:dyDescent="0.25">
      <c r="A46" s="5"/>
      <c r="B46" s="21"/>
      <c r="F46" t="s">
        <v>77</v>
      </c>
    </row>
    <row r="47" spans="1:7" x14ac:dyDescent="0.25">
      <c r="F47" t="s">
        <v>78</v>
      </c>
    </row>
    <row r="48" spans="1:7" x14ac:dyDescent="0.25">
      <c r="A48" s="5" t="s">
        <v>13</v>
      </c>
      <c r="B48" t="s">
        <v>34</v>
      </c>
      <c r="F48" s="5" t="s">
        <v>14</v>
      </c>
      <c r="G48" s="12">
        <f>1/8</f>
        <v>0.125</v>
      </c>
    </row>
    <row r="49" spans="1:14" x14ac:dyDescent="0.25">
      <c r="A49" s="5" t="s">
        <v>40</v>
      </c>
      <c r="B49" t="s">
        <v>38</v>
      </c>
      <c r="F49" s="5" t="s">
        <v>43</v>
      </c>
      <c r="G49" s="12">
        <f>3/8</f>
        <v>0.375</v>
      </c>
    </row>
    <row r="50" spans="1:14" x14ac:dyDescent="0.25">
      <c r="A50" s="5" t="s">
        <v>19</v>
      </c>
      <c r="B50" t="s">
        <v>39</v>
      </c>
      <c r="F50" s="5" t="s">
        <v>44</v>
      </c>
      <c r="G50" s="12">
        <f>3/8</f>
        <v>0.375</v>
      </c>
    </row>
    <row r="51" spans="1:14" x14ac:dyDescent="0.25">
      <c r="A51" s="5" t="s">
        <v>41</v>
      </c>
      <c r="B51" t="s">
        <v>42</v>
      </c>
      <c r="F51" s="5" t="s">
        <v>45</v>
      </c>
      <c r="G51" s="12">
        <f>1/8</f>
        <v>0.125</v>
      </c>
    </row>
    <row r="52" spans="1:14" x14ac:dyDescent="0.25">
      <c r="A52" s="5"/>
      <c r="F52" s="5"/>
      <c r="G52" s="21"/>
    </row>
    <row r="53" spans="1:14" x14ac:dyDescent="0.25">
      <c r="A53" s="11" t="s">
        <v>87</v>
      </c>
      <c r="F53" s="5"/>
      <c r="G53" s="21"/>
    </row>
    <row r="54" spans="1:14" x14ac:dyDescent="0.25">
      <c r="A54" s="11" t="s">
        <v>100</v>
      </c>
      <c r="F54" s="5"/>
      <c r="G54" s="21"/>
      <c r="I54" t="s">
        <v>83</v>
      </c>
      <c r="N54" t="s">
        <v>99</v>
      </c>
    </row>
    <row r="55" spans="1:14" x14ac:dyDescent="0.25">
      <c r="A55" s="16" t="s">
        <v>20</v>
      </c>
      <c r="B55" s="4">
        <v>-50</v>
      </c>
      <c r="C55" s="4">
        <v>5</v>
      </c>
      <c r="D55" s="4">
        <v>25</v>
      </c>
      <c r="E55" s="4">
        <v>30</v>
      </c>
      <c r="F55" t="s">
        <v>52</v>
      </c>
    </row>
    <row r="56" spans="1:14" x14ac:dyDescent="0.25">
      <c r="A56" s="16" t="s">
        <v>21</v>
      </c>
      <c r="B56" s="4">
        <f>G48</f>
        <v>0.125</v>
      </c>
      <c r="C56" s="4">
        <f>G49</f>
        <v>0.375</v>
      </c>
      <c r="D56" s="4">
        <f>G50</f>
        <v>0.375</v>
      </c>
      <c r="E56" s="4">
        <f>G51</f>
        <v>0.125</v>
      </c>
      <c r="F56" s="14">
        <f>SUM(B56:E56)</f>
        <v>1</v>
      </c>
    </row>
    <row r="57" spans="1:14" x14ac:dyDescent="0.25">
      <c r="A57" t="s">
        <v>130</v>
      </c>
      <c r="B57" s="10">
        <f>B55*B56</f>
        <v>-6.25</v>
      </c>
      <c r="C57" s="10">
        <f t="shared" ref="C57:E57" si="1">C55*C56</f>
        <v>1.875</v>
      </c>
      <c r="D57" s="10">
        <f t="shared" si="1"/>
        <v>9.375</v>
      </c>
      <c r="E57" s="10">
        <f t="shared" si="1"/>
        <v>3.75</v>
      </c>
      <c r="F57" s="10">
        <f>SUM(B57:E57)</f>
        <v>8.75</v>
      </c>
    </row>
    <row r="58" spans="1:14" x14ac:dyDescent="0.25">
      <c r="A58" t="s">
        <v>251</v>
      </c>
      <c r="B58" s="10">
        <f>B56</f>
        <v>0.125</v>
      </c>
      <c r="C58" s="10">
        <f>B58+C56</f>
        <v>0.5</v>
      </c>
      <c r="D58" s="10">
        <f t="shared" ref="D58:E58" si="2">C58+D56</f>
        <v>0.875</v>
      </c>
      <c r="E58" s="10">
        <f t="shared" si="2"/>
        <v>1</v>
      </c>
      <c r="F58" s="10"/>
    </row>
    <row r="59" spans="1:14" x14ac:dyDescent="0.25">
      <c r="B59" s="10"/>
      <c r="C59" s="10"/>
      <c r="D59" s="10"/>
      <c r="E59" s="10"/>
      <c r="F59" s="10"/>
    </row>
    <row r="60" spans="1:14" x14ac:dyDescent="0.25">
      <c r="A60" t="s">
        <v>79</v>
      </c>
      <c r="F60" s="4">
        <v>25</v>
      </c>
      <c r="G60" t="s">
        <v>80</v>
      </c>
    </row>
    <row r="61" spans="1:14" x14ac:dyDescent="0.25">
      <c r="B61" s="23" t="s">
        <v>248</v>
      </c>
      <c r="C61" s="12">
        <f>B56+C56</f>
        <v>0.5</v>
      </c>
    </row>
    <row r="62" spans="1:14" x14ac:dyDescent="0.25">
      <c r="A62" t="s">
        <v>81</v>
      </c>
      <c r="F62" s="12">
        <v>25</v>
      </c>
      <c r="G62" t="s">
        <v>80</v>
      </c>
    </row>
    <row r="63" spans="1:14" x14ac:dyDescent="0.25">
      <c r="B63" s="23" t="s">
        <v>249</v>
      </c>
      <c r="C63" s="12">
        <f>E56</f>
        <v>0.125</v>
      </c>
    </row>
    <row r="64" spans="1:14" x14ac:dyDescent="0.25">
      <c r="A64" t="s">
        <v>82</v>
      </c>
      <c r="F64" s="12">
        <v>25</v>
      </c>
      <c r="G64" t="s">
        <v>80</v>
      </c>
    </row>
    <row r="65" spans="1:8" x14ac:dyDescent="0.25">
      <c r="B65" s="23" t="s">
        <v>250</v>
      </c>
      <c r="C65" s="12">
        <f>D56+E56</f>
        <v>0.5</v>
      </c>
    </row>
    <row r="66" spans="1:8" x14ac:dyDescent="0.25">
      <c r="B66" s="24"/>
      <c r="C66" s="21"/>
    </row>
    <row r="67" spans="1:8" x14ac:dyDescent="0.25">
      <c r="A67" t="s">
        <v>89</v>
      </c>
    </row>
    <row r="68" spans="1:8" x14ac:dyDescent="0.25">
      <c r="A68" s="5" t="s">
        <v>37</v>
      </c>
      <c r="B68" s="3">
        <f>F57</f>
        <v>8.75</v>
      </c>
    </row>
    <row r="69" spans="1:8" x14ac:dyDescent="0.25">
      <c r="B69" s="3">
        <f>SUMPRODUCT(B55:E55,B56:E56)</f>
        <v>8.75</v>
      </c>
    </row>
    <row r="71" spans="1:8" x14ac:dyDescent="0.25">
      <c r="A71" t="s">
        <v>85</v>
      </c>
    </row>
    <row r="72" spans="1:8" x14ac:dyDescent="0.25">
      <c r="B72" s="97" t="s">
        <v>134</v>
      </c>
      <c r="C72" s="98"/>
      <c r="D72" s="98"/>
      <c r="E72" s="99"/>
    </row>
    <row r="73" spans="1:8" x14ac:dyDescent="0.25">
      <c r="B73" s="94" t="s">
        <v>135</v>
      </c>
      <c r="C73" s="95"/>
      <c r="D73" s="95"/>
      <c r="E73" s="96"/>
    </row>
    <row r="74" spans="1:8" x14ac:dyDescent="0.25">
      <c r="A74" t="s">
        <v>86</v>
      </c>
    </row>
    <row r="76" spans="1:8" x14ac:dyDescent="0.25">
      <c r="A76" s="10" t="s">
        <v>20</v>
      </c>
      <c r="B76" s="10"/>
      <c r="C76" s="10"/>
      <c r="H76" t="s">
        <v>133</v>
      </c>
    </row>
    <row r="77" spans="1:8" x14ac:dyDescent="0.25">
      <c r="A77" s="10" t="s">
        <v>21</v>
      </c>
      <c r="B77" s="10"/>
      <c r="C77" s="10"/>
      <c r="D77" s="14"/>
    </row>
    <row r="83" spans="4:4" x14ac:dyDescent="0.25">
      <c r="D83" s="27"/>
    </row>
  </sheetData>
  <mergeCells count="7">
    <mergeCell ref="A13:B13"/>
    <mergeCell ref="B73:E73"/>
    <mergeCell ref="B25:E25"/>
    <mergeCell ref="B26:E26"/>
    <mergeCell ref="B27:E27"/>
    <mergeCell ref="B28:E28"/>
    <mergeCell ref="B72:E72"/>
  </mergeCells>
  <pageMargins left="0.7" right="0.7" top="0.75" bottom="0.75" header="0.3" footer="0.3"/>
  <pageSetup paperSize="9" orientation="portrait" horizontalDpi="300" verticalDpi="300" copies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4"/>
  <sheetViews>
    <sheetView zoomScale="145" zoomScaleNormal="145" workbookViewId="0">
      <selection activeCell="F28" sqref="F28"/>
    </sheetView>
  </sheetViews>
  <sheetFormatPr defaultRowHeight="15" x14ac:dyDescent="0.25"/>
  <cols>
    <col min="2" max="2" width="9.7109375" customWidth="1"/>
    <col min="11" max="11" width="9.5703125" customWidth="1"/>
  </cols>
  <sheetData>
    <row r="1" spans="1:10" x14ac:dyDescent="0.25">
      <c r="A1" s="39" t="s">
        <v>56</v>
      </c>
    </row>
    <row r="2" spans="1:10" x14ac:dyDescent="0.25">
      <c r="A2" t="s">
        <v>2</v>
      </c>
      <c r="B2" s="4">
        <v>10</v>
      </c>
      <c r="C2" t="s">
        <v>3</v>
      </c>
      <c r="E2" s="4">
        <v>5</v>
      </c>
      <c r="F2" t="s">
        <v>4</v>
      </c>
    </row>
    <row r="3" spans="1:10" x14ac:dyDescent="0.25">
      <c r="A3" t="s">
        <v>5</v>
      </c>
      <c r="C3" s="4">
        <v>4</v>
      </c>
      <c r="D3" t="s">
        <v>6</v>
      </c>
    </row>
    <row r="4" spans="1:10" x14ac:dyDescent="0.25">
      <c r="A4" t="s">
        <v>7</v>
      </c>
      <c r="D4" s="4">
        <v>3</v>
      </c>
      <c r="E4" t="s">
        <v>8</v>
      </c>
    </row>
    <row r="5" spans="1:10" x14ac:dyDescent="0.25">
      <c r="A5" t="s">
        <v>9</v>
      </c>
      <c r="E5" s="4">
        <v>3</v>
      </c>
      <c r="F5" t="s">
        <v>8</v>
      </c>
    </row>
    <row r="6" spans="1:10" x14ac:dyDescent="0.25">
      <c r="A6" t="s">
        <v>10</v>
      </c>
      <c r="E6" s="4">
        <v>3</v>
      </c>
      <c r="F6" t="s">
        <v>8</v>
      </c>
    </row>
    <row r="7" spans="1:10" x14ac:dyDescent="0.25">
      <c r="A7" t="s">
        <v>11</v>
      </c>
    </row>
    <row r="8" spans="1:10" x14ac:dyDescent="0.25">
      <c r="A8" t="s">
        <v>66</v>
      </c>
    </row>
    <row r="9" spans="1:10" x14ac:dyDescent="0.25">
      <c r="A9" t="s">
        <v>64</v>
      </c>
    </row>
    <row r="10" spans="1:10" x14ac:dyDescent="0.25">
      <c r="A10" t="s">
        <v>61</v>
      </c>
    </row>
    <row r="12" spans="1:10" x14ac:dyDescent="0.25">
      <c r="A12" t="s">
        <v>15</v>
      </c>
      <c r="B12" s="5" t="s">
        <v>13</v>
      </c>
      <c r="C12" t="s">
        <v>12</v>
      </c>
      <c r="G12" s="5" t="s">
        <v>14</v>
      </c>
      <c r="H12" s="3">
        <f>COMBIN(5,3)*COMBIN(5,1)/COMBIN(10,4)</f>
        <v>0.23809523809523814</v>
      </c>
      <c r="I12">
        <f>_xlfn.HYPGEOM.DIST(3,4,5,10,0)</f>
        <v>0.23809523809523811</v>
      </c>
    </row>
    <row r="13" spans="1:10" x14ac:dyDescent="0.25">
      <c r="A13" t="s">
        <v>16</v>
      </c>
      <c r="B13" s="5" t="s">
        <v>18</v>
      </c>
      <c r="C13" t="s">
        <v>22</v>
      </c>
      <c r="G13" s="5" t="s">
        <v>43</v>
      </c>
      <c r="H13" s="3">
        <f>SUM(C19:F19)</f>
        <v>0.97619047619047605</v>
      </c>
      <c r="I13" s="3">
        <f>F20</f>
        <v>0.97619047619047605</v>
      </c>
    </row>
    <row r="14" spans="1:10" x14ac:dyDescent="0.25">
      <c r="A14" t="s">
        <v>17</v>
      </c>
      <c r="B14" s="5" t="s">
        <v>19</v>
      </c>
      <c r="C14" t="s">
        <v>23</v>
      </c>
      <c r="G14" s="5" t="s">
        <v>44</v>
      </c>
      <c r="H14" s="3">
        <f>F19+G19</f>
        <v>0.26190476190476192</v>
      </c>
      <c r="I14" s="3">
        <f>1-(C19+D19+E19)</f>
        <v>0.26190476190476208</v>
      </c>
      <c r="J14" s="3">
        <f>1-E20</f>
        <v>0.26190476190476208</v>
      </c>
    </row>
    <row r="16" spans="1:10" x14ac:dyDescent="0.25">
      <c r="A16" t="s">
        <v>57</v>
      </c>
    </row>
    <row r="18" spans="1:11" x14ac:dyDescent="0.25">
      <c r="B18" s="16" t="s">
        <v>20</v>
      </c>
      <c r="C18" s="4">
        <v>0</v>
      </c>
      <c r="D18" s="4">
        <v>1</v>
      </c>
      <c r="E18" s="4">
        <v>2</v>
      </c>
      <c r="F18" s="4">
        <v>3</v>
      </c>
      <c r="G18" s="9">
        <v>4</v>
      </c>
      <c r="H18" t="s">
        <v>52</v>
      </c>
    </row>
    <row r="19" spans="1:11" x14ac:dyDescent="0.25">
      <c r="B19" s="17" t="s">
        <v>21</v>
      </c>
      <c r="C19" s="6">
        <f>_xlfn.HYPGEOM.DIST(C$18,4,5,10,0)</f>
        <v>2.3809523809523801E-2</v>
      </c>
      <c r="D19" s="6">
        <f t="shared" ref="D19:E19" si="0">_xlfn.HYPGEOM.DIST(D18,4,5,10,0)</f>
        <v>0.23809523809523814</v>
      </c>
      <c r="E19" s="6">
        <f t="shared" si="0"/>
        <v>0.47619047619047605</v>
      </c>
      <c r="F19" s="6">
        <f>_xlfn.HYPGEOM.DIST(F18,4,5,10,0)</f>
        <v>0.23809523809523811</v>
      </c>
      <c r="G19" s="6">
        <f>_xlfn.HYPGEOM.DIST(G18,4,5,10,0)</f>
        <v>2.3809523809523794E-2</v>
      </c>
      <c r="H19" s="14">
        <f>SUM(C19:G19)</f>
        <v>0.99999999999999989</v>
      </c>
    </row>
    <row r="20" spans="1:11" x14ac:dyDescent="0.25">
      <c r="B20" s="17" t="s">
        <v>24</v>
      </c>
      <c r="C20" s="6">
        <f>C19</f>
        <v>2.3809523809523801E-2</v>
      </c>
      <c r="D20" s="6">
        <f>C20+D19</f>
        <v>0.26190476190476192</v>
      </c>
      <c r="E20" s="6">
        <f t="shared" ref="E20:G20" si="1">D20+E19</f>
        <v>0.73809523809523792</v>
      </c>
      <c r="F20" s="6">
        <f t="shared" si="1"/>
        <v>0.97619047619047605</v>
      </c>
      <c r="G20" s="72">
        <f t="shared" si="1"/>
        <v>0.99999999999999989</v>
      </c>
    </row>
    <row r="21" spans="1:11" x14ac:dyDescent="0.25">
      <c r="B21" s="19"/>
      <c r="C21" s="6">
        <f>_xlfn.HYPGEOM.DIST(C$18,4,5,10,TRUE)</f>
        <v>2.3809523809523801E-2</v>
      </c>
      <c r="D21" s="6">
        <f t="shared" ref="D21:G21" si="2">_xlfn.HYPGEOM.DIST(D$18,4,5,10,TRUE)</f>
        <v>0.26190476190476197</v>
      </c>
      <c r="E21" s="6">
        <f t="shared" si="2"/>
        <v>0.73809523809523792</v>
      </c>
      <c r="F21" s="6">
        <f t="shared" si="2"/>
        <v>0.97619047619047616</v>
      </c>
      <c r="G21" s="72">
        <f t="shared" si="2"/>
        <v>1</v>
      </c>
    </row>
    <row r="23" spans="1:11" x14ac:dyDescent="0.25">
      <c r="A23" t="s">
        <v>58</v>
      </c>
    </row>
    <row r="25" spans="1:11" x14ac:dyDescent="0.25">
      <c r="D25" t="s">
        <v>25</v>
      </c>
      <c r="I25" s="7" t="s">
        <v>269</v>
      </c>
      <c r="J25" s="8"/>
      <c r="K25" s="25" t="s">
        <v>88</v>
      </c>
    </row>
    <row r="26" spans="1:11" x14ac:dyDescent="0.25">
      <c r="B26" s="5" t="s">
        <v>27</v>
      </c>
      <c r="C26" s="12">
        <f>SUM(C19:D19)</f>
        <v>0.26190476190476192</v>
      </c>
      <c r="D26" s="85">
        <f>D20</f>
        <v>0.26190476190476192</v>
      </c>
    </row>
    <row r="27" spans="1:11" x14ac:dyDescent="0.25">
      <c r="B27" s="5" t="s">
        <v>67</v>
      </c>
      <c r="C27" s="12">
        <f>SUM(C19:D19)</f>
        <v>0.26190476190476192</v>
      </c>
      <c r="D27" s="85">
        <f>D20</f>
        <v>0.26190476190476192</v>
      </c>
    </row>
    <row r="28" spans="1:11" x14ac:dyDescent="0.25">
      <c r="B28" s="5" t="s">
        <v>68</v>
      </c>
      <c r="C28" s="12">
        <f>SUM(C19:E19)</f>
        <v>0.73809523809523792</v>
      </c>
      <c r="D28" s="85">
        <f>E20</f>
        <v>0.73809523809523792</v>
      </c>
    </row>
    <row r="29" spans="1:11" x14ac:dyDescent="0.25">
      <c r="B29" s="5" t="s">
        <v>69</v>
      </c>
      <c r="C29" s="12">
        <f>SUM(C19:G19)</f>
        <v>0.99999999999999989</v>
      </c>
      <c r="D29" s="85">
        <f>G20</f>
        <v>0.99999999999999989</v>
      </c>
    </row>
    <row r="31" spans="1:11" x14ac:dyDescent="0.25">
      <c r="A31" s="22" t="s">
        <v>71</v>
      </c>
      <c r="C31" s="1"/>
      <c r="D31" s="1"/>
    </row>
    <row r="32" spans="1:11" x14ac:dyDescent="0.25">
      <c r="A32" s="1"/>
      <c r="C32" s="1"/>
      <c r="D32" s="1"/>
    </row>
    <row r="33" spans="1:9" x14ac:dyDescent="0.25">
      <c r="C33" s="5" t="s">
        <v>36</v>
      </c>
      <c r="D33" s="12">
        <v>0</v>
      </c>
      <c r="E33" s="5" t="s">
        <v>35</v>
      </c>
      <c r="F33" s="3">
        <v>0</v>
      </c>
      <c r="I33" s="73"/>
    </row>
    <row r="34" spans="1:9" x14ac:dyDescent="0.25">
      <c r="B34" s="12">
        <v>0</v>
      </c>
      <c r="C34" s="10" t="s">
        <v>235</v>
      </c>
      <c r="D34" s="12">
        <v>1</v>
      </c>
      <c r="E34" s="5" t="s">
        <v>35</v>
      </c>
      <c r="F34" s="6">
        <f>_xlfn.HYPGEOM.DIST(C$18,4,5,10,TRUE)</f>
        <v>2.3809523809523801E-2</v>
      </c>
    </row>
    <row r="35" spans="1:9" x14ac:dyDescent="0.25">
      <c r="B35" s="12">
        <v>1</v>
      </c>
      <c r="C35" s="10" t="s">
        <v>235</v>
      </c>
      <c r="D35" s="12">
        <v>2</v>
      </c>
      <c r="E35" s="5" t="s">
        <v>35</v>
      </c>
      <c r="F35" s="6">
        <f>_xlfn.HYPGEOM.DIST(D$18,4,5,10,TRUE)</f>
        <v>0.26190476190476197</v>
      </c>
    </row>
    <row r="36" spans="1:9" x14ac:dyDescent="0.25">
      <c r="B36" s="12">
        <v>2</v>
      </c>
      <c r="C36" s="10" t="s">
        <v>235</v>
      </c>
      <c r="D36" s="12">
        <v>3</v>
      </c>
      <c r="E36" s="5" t="s">
        <v>35</v>
      </c>
      <c r="F36" s="6">
        <f>_xlfn.HYPGEOM.DIST(E$18,4,5,10,TRUE)</f>
        <v>0.73809523809523792</v>
      </c>
    </row>
    <row r="37" spans="1:9" x14ac:dyDescent="0.25">
      <c r="B37" s="12">
        <v>3</v>
      </c>
      <c r="C37" s="10" t="s">
        <v>235</v>
      </c>
      <c r="D37" s="12">
        <v>4</v>
      </c>
      <c r="E37" s="5" t="s">
        <v>35</v>
      </c>
      <c r="F37" s="6">
        <f>_xlfn.HYPGEOM.DIST(F$18,4,5,10,TRUE)</f>
        <v>0.97619047619047616</v>
      </c>
    </row>
    <row r="38" spans="1:9" x14ac:dyDescent="0.25">
      <c r="B38" s="12">
        <v>4</v>
      </c>
      <c r="C38" s="10" t="s">
        <v>70</v>
      </c>
      <c r="D38" s="21"/>
      <c r="E38" s="5" t="s">
        <v>35</v>
      </c>
      <c r="F38" s="72">
        <f>_xlfn.HYPGEOM.DIST(G$18,4,5,10,TRUE)</f>
        <v>1</v>
      </c>
    </row>
    <row r="39" spans="1:9" x14ac:dyDescent="0.25">
      <c r="A39" t="s">
        <v>28</v>
      </c>
    </row>
    <row r="50" spans="1:2" x14ac:dyDescent="0.25">
      <c r="B50" t="s">
        <v>27</v>
      </c>
    </row>
    <row r="54" spans="1:2" x14ac:dyDescent="0.25">
      <c r="A54" t="s">
        <v>72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A10" zoomScale="130" zoomScaleNormal="130" workbookViewId="0">
      <selection activeCell="B7" sqref="B7"/>
    </sheetView>
  </sheetViews>
  <sheetFormatPr defaultRowHeight="15" x14ac:dyDescent="0.25"/>
  <cols>
    <col min="2" max="2" width="10.85546875" customWidth="1"/>
    <col min="3" max="3" width="10.28515625" customWidth="1"/>
    <col min="4" max="7" width="12.140625" bestFit="1" customWidth="1"/>
    <col min="8" max="8" width="16" bestFit="1" customWidth="1"/>
    <col min="11" max="11" width="9.42578125" bestFit="1" customWidth="1"/>
    <col min="16" max="16" width="12" bestFit="1" customWidth="1"/>
    <col min="17" max="17" width="14.28515625" bestFit="1" customWidth="1"/>
  </cols>
  <sheetData>
    <row r="1" spans="1:8" x14ac:dyDescent="0.25">
      <c r="A1" s="39" t="s">
        <v>56</v>
      </c>
    </row>
    <row r="2" spans="1:8" x14ac:dyDescent="0.25">
      <c r="A2" t="s">
        <v>101</v>
      </c>
    </row>
    <row r="4" spans="1:8" x14ac:dyDescent="0.25">
      <c r="A4" t="s">
        <v>92</v>
      </c>
    </row>
    <row r="5" spans="1:8" x14ac:dyDescent="0.25">
      <c r="A5" t="s">
        <v>102</v>
      </c>
    </row>
    <row r="6" spans="1:8" x14ac:dyDescent="0.25">
      <c r="A6" s="5" t="s">
        <v>33</v>
      </c>
      <c r="B6" s="12">
        <v>5</v>
      </c>
    </row>
    <row r="7" spans="1:8" x14ac:dyDescent="0.25">
      <c r="A7" s="5" t="s">
        <v>48</v>
      </c>
      <c r="B7" s="37">
        <f>1/6</f>
        <v>0.16666666666666666</v>
      </c>
    </row>
    <row r="8" spans="1:8" x14ac:dyDescent="0.25">
      <c r="A8" s="5" t="s">
        <v>95</v>
      </c>
      <c r="B8" s="38">
        <v>2</v>
      </c>
      <c r="D8" s="5" t="s">
        <v>96</v>
      </c>
      <c r="E8" s="74">
        <f>COMBIN(5,2)*B7^2*(1-B7)^3</f>
        <v>0.1607510288065844</v>
      </c>
      <c r="F8">
        <f>_xlfn.BINOM.DIST(2,5,1/6,0)</f>
        <v>0.16075102880658432</v>
      </c>
    </row>
    <row r="10" spans="1:8" x14ac:dyDescent="0.25">
      <c r="A10" t="s">
        <v>97</v>
      </c>
    </row>
    <row r="12" spans="1:8" x14ac:dyDescent="0.25">
      <c r="A12" s="16" t="s">
        <v>20</v>
      </c>
      <c r="B12" s="16">
        <v>0</v>
      </c>
      <c r="C12" s="16">
        <v>1</v>
      </c>
      <c r="D12" s="16">
        <v>2</v>
      </c>
      <c r="E12" s="16">
        <v>3</v>
      </c>
      <c r="F12" s="16">
        <v>4</v>
      </c>
      <c r="G12" s="16">
        <v>5</v>
      </c>
      <c r="H12" s="10" t="s">
        <v>131</v>
      </c>
    </row>
    <row r="13" spans="1:8" x14ac:dyDescent="0.25">
      <c r="A13" s="16" t="s">
        <v>21</v>
      </c>
      <c r="B13" s="78">
        <f>_xlfn.BINOM.DIST(B$12,5,1/6,0)</f>
        <v>0.4018775720164609</v>
      </c>
      <c r="C13" s="78">
        <f t="shared" ref="C13:G13" si="0">_xlfn.BINOM.DIST(C$12,5,1/6,0)</f>
        <v>0.4018775720164609</v>
      </c>
      <c r="D13" s="75">
        <f t="shared" si="0"/>
        <v>0.16075102880658432</v>
      </c>
      <c r="E13" s="75">
        <f t="shared" si="0"/>
        <v>3.2150205761316865E-2</v>
      </c>
      <c r="F13" s="75">
        <f t="shared" si="0"/>
        <v>3.2150205761316848E-3</v>
      </c>
      <c r="G13" s="75">
        <f t="shared" si="0"/>
        <v>1.2860082304526758E-4</v>
      </c>
      <c r="H13" s="86">
        <f>SUM(B13:G13)</f>
        <v>0.99999999999999989</v>
      </c>
    </row>
    <row r="14" spans="1:8" x14ac:dyDescent="0.25">
      <c r="A14" s="25" t="s">
        <v>132</v>
      </c>
      <c r="B14" s="75">
        <f>_xlfn.BINOM.DIST(B$12,5,1/6,1)</f>
        <v>0.4018775720164609</v>
      </c>
      <c r="C14" s="75">
        <f t="shared" ref="C14:G14" si="1">_xlfn.BINOM.DIST(C$12,5,1/6,1)</f>
        <v>0.80375514403292181</v>
      </c>
      <c r="D14" s="75">
        <f t="shared" si="1"/>
        <v>0.96450617283950613</v>
      </c>
      <c r="E14" s="75">
        <f t="shared" si="1"/>
        <v>0.99665637860082312</v>
      </c>
      <c r="F14" s="75">
        <f t="shared" si="1"/>
        <v>0.99987139917695478</v>
      </c>
      <c r="G14" s="75">
        <f t="shared" si="1"/>
        <v>1</v>
      </c>
    </row>
    <row r="16" spans="1:8" x14ac:dyDescent="0.25">
      <c r="A16" s="5" t="s">
        <v>65</v>
      </c>
      <c r="B16" s="76">
        <f>B13+C13+D13</f>
        <v>0.96450617283950613</v>
      </c>
      <c r="C16" s="77">
        <f>D14</f>
        <v>0.96450617283950613</v>
      </c>
    </row>
    <row r="17" spans="1:19" x14ac:dyDescent="0.25">
      <c r="A17" s="5" t="s">
        <v>98</v>
      </c>
      <c r="B17" s="76">
        <f>D13+E13+F13+G13</f>
        <v>0.19624485596707814</v>
      </c>
      <c r="C17" s="77">
        <f>1-C14</f>
        <v>0.19624485596707819</v>
      </c>
    </row>
    <row r="18" spans="1:19" x14ac:dyDescent="0.25">
      <c r="A18" s="21" t="s">
        <v>103</v>
      </c>
      <c r="B18" s="21"/>
      <c r="G18" s="73" t="s">
        <v>253</v>
      </c>
    </row>
    <row r="19" spans="1:19" x14ac:dyDescent="0.25">
      <c r="A19" s="29"/>
      <c r="B19" s="21"/>
    </row>
    <row r="21" spans="1:19" x14ac:dyDescent="0.25">
      <c r="A21" s="46" t="s">
        <v>73</v>
      </c>
    </row>
    <row r="22" spans="1:19" x14ac:dyDescent="0.25">
      <c r="A22" t="s">
        <v>117</v>
      </c>
      <c r="C22" s="12">
        <v>16</v>
      </c>
      <c r="D22" t="s">
        <v>118</v>
      </c>
      <c r="F22" s="12">
        <v>4</v>
      </c>
      <c r="G22" t="s">
        <v>119</v>
      </c>
    </row>
    <row r="23" spans="1:19" x14ac:dyDescent="0.25">
      <c r="A23" t="s">
        <v>120</v>
      </c>
    </row>
    <row r="24" spans="1:19" x14ac:dyDescent="0.25">
      <c r="A24" t="s">
        <v>125</v>
      </c>
      <c r="F24" s="91">
        <v>4</v>
      </c>
    </row>
    <row r="25" spans="1:19" x14ac:dyDescent="0.25">
      <c r="A25" t="s">
        <v>121</v>
      </c>
      <c r="F25" s="80">
        <f>J31</f>
        <v>1.9660235848277804E-2</v>
      </c>
    </row>
    <row r="26" spans="1:19" ht="15.75" thickBot="1" x14ac:dyDescent="0.3">
      <c r="A26" t="s">
        <v>122</v>
      </c>
      <c r="G26" s="81">
        <f>J32</f>
        <v>0.99253027956001461</v>
      </c>
    </row>
    <row r="27" spans="1:19" ht="15.75" thickTop="1" x14ac:dyDescent="0.25">
      <c r="A27" t="s">
        <v>123</v>
      </c>
      <c r="G27">
        <f>SUM(J31:R31)</f>
        <v>2.7129956288263188E-2</v>
      </c>
      <c r="H27">
        <f>1-I32</f>
        <v>2.7129956288263202E-2</v>
      </c>
    </row>
    <row r="28" spans="1:19" x14ac:dyDescent="0.25">
      <c r="A28" t="s">
        <v>124</v>
      </c>
      <c r="G28" s="73">
        <f>SUM(E31:G31)</f>
        <v>0.61323437746614218</v>
      </c>
    </row>
    <row r="29" spans="1:19" x14ac:dyDescent="0.25">
      <c r="A29" t="s">
        <v>254</v>
      </c>
    </row>
    <row r="30" spans="1:19" ht="15.75" thickBot="1" x14ac:dyDescent="0.3">
      <c r="A30" t="s">
        <v>20</v>
      </c>
      <c r="B30" s="81">
        <v>0</v>
      </c>
      <c r="C30" s="81">
        <v>1</v>
      </c>
      <c r="D30" s="81">
        <v>2</v>
      </c>
      <c r="E30" s="83">
        <v>3</v>
      </c>
      <c r="F30" s="83">
        <v>4</v>
      </c>
      <c r="G30" s="83">
        <v>5</v>
      </c>
      <c r="H30" s="81">
        <v>6</v>
      </c>
      <c r="I30" s="81">
        <v>7</v>
      </c>
      <c r="J30" s="82">
        <v>8</v>
      </c>
      <c r="K30" s="39">
        <v>9</v>
      </c>
      <c r="L30" s="39">
        <v>10</v>
      </c>
      <c r="M30" s="39">
        <v>11</v>
      </c>
      <c r="N30" s="39">
        <v>12</v>
      </c>
      <c r="O30" s="39">
        <v>13</v>
      </c>
      <c r="P30" s="39">
        <v>14</v>
      </c>
      <c r="Q30" s="39">
        <v>15</v>
      </c>
      <c r="R30" s="39">
        <v>16</v>
      </c>
    </row>
    <row r="31" spans="1:19" ht="15.75" thickTop="1" x14ac:dyDescent="0.25">
      <c r="A31" t="s">
        <v>21</v>
      </c>
      <c r="B31">
        <f>_xlfn.BINOM.DIST(B30,16,1/4,0)</f>
        <v>1.002259575761855E-2</v>
      </c>
      <c r="C31">
        <f>_xlfn.BINOM.DIST(C30,16,1/4,0)</f>
        <v>5.3453844040632241E-2</v>
      </c>
      <c r="D31">
        <f t="shared" ref="D31:R31" si="2">_xlfn.BINOM.DIST(D30,16,1/4,0)</f>
        <v>0.13363461010158068</v>
      </c>
      <c r="E31">
        <f t="shared" si="2"/>
        <v>0.2078760601580143</v>
      </c>
      <c r="F31" s="91">
        <f t="shared" si="2"/>
        <v>0.22519906517118218</v>
      </c>
      <c r="G31">
        <f t="shared" si="2"/>
        <v>0.18015925213694572</v>
      </c>
      <c r="H31">
        <f t="shared" si="2"/>
        <v>0.11009732075035572</v>
      </c>
      <c r="I31">
        <f t="shared" si="2"/>
        <v>5.2427295595407479E-2</v>
      </c>
      <c r="J31">
        <f t="shared" si="2"/>
        <v>1.9660235848277804E-2</v>
      </c>
      <c r="K31">
        <f t="shared" si="2"/>
        <v>5.8252550661563795E-3</v>
      </c>
      <c r="L31">
        <f t="shared" si="2"/>
        <v>1.3592261821031553E-3</v>
      </c>
      <c r="M31">
        <f t="shared" si="2"/>
        <v>2.4713203310966508E-4</v>
      </c>
      <c r="N31">
        <f t="shared" si="2"/>
        <v>3.432389348745344E-5</v>
      </c>
      <c r="O31">
        <f t="shared" si="2"/>
        <v>3.5203993320465029E-6</v>
      </c>
      <c r="P31">
        <f t="shared" si="2"/>
        <v>2.5145709514617893E-7</v>
      </c>
      <c r="Q31">
        <f t="shared" si="2"/>
        <v>1.1175870895385742E-8</v>
      </c>
      <c r="R31">
        <f t="shared" si="2"/>
        <v>2.3283064365386978E-10</v>
      </c>
      <c r="S31" s="73">
        <f>SUM(B31:R31)</f>
        <v>1</v>
      </c>
    </row>
    <row r="32" spans="1:19" x14ac:dyDescent="0.25">
      <c r="A32" t="s">
        <v>24</v>
      </c>
      <c r="B32">
        <f>_xlfn.BINOM.DIST(B30,16,1/4,1)</f>
        <v>1.002259575761855E-2</v>
      </c>
      <c r="C32">
        <f t="shared" ref="C32:R32" si="3">_xlfn.BINOM.DIST(C30,16,1/4,1)</f>
        <v>6.3476439798250808E-2</v>
      </c>
      <c r="D32">
        <f t="shared" si="3"/>
        <v>0.19711104989983147</v>
      </c>
      <c r="E32">
        <f t="shared" si="3"/>
        <v>0.40498711005784582</v>
      </c>
      <c r="F32">
        <f t="shared" si="3"/>
        <v>0.63018617522902787</v>
      </c>
      <c r="G32">
        <f t="shared" si="3"/>
        <v>0.81034542736597359</v>
      </c>
      <c r="H32">
        <f t="shared" si="3"/>
        <v>0.92044274811632931</v>
      </c>
      <c r="I32">
        <f t="shared" si="3"/>
        <v>0.9728700437117368</v>
      </c>
      <c r="J32">
        <f t="shared" si="3"/>
        <v>0.99253027956001461</v>
      </c>
      <c r="K32">
        <f t="shared" si="3"/>
        <v>0.99835553462617099</v>
      </c>
      <c r="L32">
        <f t="shared" si="3"/>
        <v>0.99971476080827415</v>
      </c>
      <c r="M32">
        <f t="shared" si="3"/>
        <v>0.99996189284138381</v>
      </c>
      <c r="N32">
        <f t="shared" si="3"/>
        <v>0.99999621673487127</v>
      </c>
      <c r="O32">
        <f t="shared" si="3"/>
        <v>0.99999973713420331</v>
      </c>
      <c r="P32" s="77">
        <f t="shared" si="3"/>
        <v>0.99999998859129846</v>
      </c>
      <c r="Q32" s="79">
        <f t="shared" si="3"/>
        <v>0.99999999976716936</v>
      </c>
      <c r="R32">
        <f t="shared" si="3"/>
        <v>1</v>
      </c>
    </row>
    <row r="33" spans="1:13" ht="18.75" x14ac:dyDescent="0.25">
      <c r="A33" s="30"/>
    </row>
    <row r="34" spans="1:13" x14ac:dyDescent="0.25">
      <c r="A34" s="39" t="s">
        <v>136</v>
      </c>
    </row>
    <row r="35" spans="1:13" x14ac:dyDescent="0.25">
      <c r="A35" t="s">
        <v>115</v>
      </c>
    </row>
    <row r="36" spans="1:13" x14ac:dyDescent="0.25">
      <c r="A36" t="s">
        <v>116</v>
      </c>
    </row>
    <row r="37" spans="1:13" x14ac:dyDescent="0.25">
      <c r="A37" t="s">
        <v>112</v>
      </c>
      <c r="H37" s="89">
        <f>SUM(H43:L43)</f>
        <v>6.3693824000000017E-3</v>
      </c>
    </row>
    <row r="38" spans="1:13" x14ac:dyDescent="0.25">
      <c r="A38" t="s">
        <v>113</v>
      </c>
      <c r="H38" s="88">
        <f>SUM(H47:L47)</f>
        <v>1.9727706909179705E-2</v>
      </c>
    </row>
    <row r="39" spans="1:13" x14ac:dyDescent="0.25">
      <c r="A39" t="s">
        <v>114</v>
      </c>
      <c r="H39" s="87">
        <f>SUM(E51:I51)</f>
        <v>0.14803199999999997</v>
      </c>
    </row>
    <row r="40" spans="1:13" x14ac:dyDescent="0.25">
      <c r="A40" t="s">
        <v>255</v>
      </c>
    </row>
    <row r="41" spans="1:13" x14ac:dyDescent="0.25">
      <c r="A41" t="s">
        <v>112</v>
      </c>
      <c r="D41" t="s">
        <v>256</v>
      </c>
    </row>
    <row r="42" spans="1:13" x14ac:dyDescent="0.25">
      <c r="A42" t="s">
        <v>20</v>
      </c>
      <c r="B42">
        <v>0</v>
      </c>
      <c r="C42">
        <v>1</v>
      </c>
      <c r="D42">
        <v>2</v>
      </c>
      <c r="E42">
        <v>3</v>
      </c>
      <c r="F42">
        <v>4</v>
      </c>
      <c r="G42">
        <v>5</v>
      </c>
      <c r="H42" s="89">
        <v>6</v>
      </c>
      <c r="I42" s="89">
        <v>7</v>
      </c>
      <c r="J42" s="89">
        <v>8</v>
      </c>
      <c r="K42" s="89">
        <v>9</v>
      </c>
      <c r="L42" s="89">
        <v>10</v>
      </c>
    </row>
    <row r="43" spans="1:13" x14ac:dyDescent="0.25">
      <c r="A43" t="s">
        <v>21</v>
      </c>
      <c r="B43">
        <f>_xlfn.BINOM.DIST(B42,10,1/5,0)</f>
        <v>0.1073741824</v>
      </c>
      <c r="C43">
        <f t="shared" ref="C43:L43" si="4">_xlfn.BINOM.DIST(C42,10,1/5,0)</f>
        <v>0.26843545600000002</v>
      </c>
      <c r="D43">
        <f t="shared" si="4"/>
        <v>0.3019898880000001</v>
      </c>
      <c r="E43">
        <f t="shared" si="4"/>
        <v>0.20132659200000003</v>
      </c>
      <c r="F43">
        <f t="shared" si="4"/>
        <v>8.8080384000000025E-2</v>
      </c>
      <c r="G43">
        <f t="shared" si="4"/>
        <v>2.6424115200000015E-2</v>
      </c>
      <c r="H43">
        <f t="shared" si="4"/>
        <v>5.5050240000000016E-3</v>
      </c>
      <c r="I43">
        <f t="shared" si="4"/>
        <v>7.8643199999999956E-4</v>
      </c>
      <c r="J43">
        <f t="shared" si="4"/>
        <v>7.3728000000000132E-5</v>
      </c>
      <c r="K43">
        <f t="shared" si="4"/>
        <v>4.0959999999999935E-6</v>
      </c>
      <c r="L43">
        <f t="shared" si="4"/>
        <v>1.0240000000000004E-7</v>
      </c>
      <c r="M43">
        <f>SUM(B43:L43)</f>
        <v>1</v>
      </c>
    </row>
    <row r="45" spans="1:13" x14ac:dyDescent="0.25">
      <c r="A45" t="s">
        <v>113</v>
      </c>
      <c r="H45" t="s">
        <v>257</v>
      </c>
    </row>
    <row r="46" spans="1:13" x14ac:dyDescent="0.25">
      <c r="A46" t="s">
        <v>20</v>
      </c>
      <c r="B46">
        <v>0</v>
      </c>
      <c r="C46">
        <v>1</v>
      </c>
      <c r="D46">
        <v>2</v>
      </c>
      <c r="E46">
        <v>3</v>
      </c>
      <c r="F46">
        <v>4</v>
      </c>
      <c r="G46">
        <v>5</v>
      </c>
      <c r="H46" s="88">
        <v>6</v>
      </c>
      <c r="I46" s="88">
        <v>7</v>
      </c>
      <c r="J46" s="88">
        <v>8</v>
      </c>
      <c r="K46" s="88">
        <v>9</v>
      </c>
      <c r="L46" s="88">
        <v>10</v>
      </c>
    </row>
    <row r="47" spans="1:13" x14ac:dyDescent="0.25">
      <c r="A47" t="s">
        <v>21</v>
      </c>
      <c r="B47">
        <f>_xlfn.BINOM.DIST(B46,10,1/4,0)</f>
        <v>5.6313514709472684E-2</v>
      </c>
      <c r="C47">
        <f t="shared" ref="C47:L47" si="5">_xlfn.BINOM.DIST(C46,10,1/4,0)</f>
        <v>0.18771171569824219</v>
      </c>
      <c r="D47">
        <f t="shared" si="5"/>
        <v>0.28156757354736339</v>
      </c>
      <c r="E47">
        <f t="shared" si="5"/>
        <v>0.25028228759765631</v>
      </c>
      <c r="F47">
        <f t="shared" si="5"/>
        <v>0.14599800109863281</v>
      </c>
      <c r="G47">
        <f t="shared" si="5"/>
        <v>5.8399200439453146E-2</v>
      </c>
      <c r="H47">
        <f t="shared" si="5"/>
        <v>1.6222000122070326E-2</v>
      </c>
      <c r="I47">
        <f t="shared" si="5"/>
        <v>3.0899047851562543E-3</v>
      </c>
      <c r="J47">
        <f t="shared" si="5"/>
        <v>3.862380981445312E-4</v>
      </c>
      <c r="K47">
        <f t="shared" si="5"/>
        <v>2.861022949218752E-5</v>
      </c>
      <c r="L47">
        <f t="shared" si="5"/>
        <v>9.5367431640625E-7</v>
      </c>
      <c r="M47">
        <f>SUM(B47:L47)</f>
        <v>1.0000000000000002</v>
      </c>
    </row>
    <row r="49" spans="1:10" x14ac:dyDescent="0.25">
      <c r="A49" t="s">
        <v>114</v>
      </c>
    </row>
    <row r="50" spans="1:10" x14ac:dyDescent="0.25">
      <c r="A50" t="s">
        <v>20</v>
      </c>
      <c r="B50">
        <v>0</v>
      </c>
      <c r="C50">
        <v>1</v>
      </c>
      <c r="D50">
        <v>2</v>
      </c>
      <c r="E50" s="90">
        <v>3</v>
      </c>
      <c r="F50" s="90">
        <v>4</v>
      </c>
      <c r="G50" s="90">
        <v>5</v>
      </c>
      <c r="H50" s="90">
        <v>6</v>
      </c>
      <c r="I50" s="90">
        <v>7</v>
      </c>
    </row>
    <row r="51" spans="1:10" x14ac:dyDescent="0.25">
      <c r="A51" t="s">
        <v>21</v>
      </c>
      <c r="B51">
        <f>_xlfn.BINOM.DIST(B50,7,1/5,0)</f>
        <v>0.20971519999999996</v>
      </c>
      <c r="C51">
        <f t="shared" ref="C51:I51" si="6">_xlfn.BINOM.DIST(C50,7,1/5,0)</f>
        <v>0.36700159999999993</v>
      </c>
      <c r="D51">
        <f t="shared" si="6"/>
        <v>0.27525120000000008</v>
      </c>
      <c r="E51">
        <f t="shared" si="6"/>
        <v>0.11468799999999998</v>
      </c>
      <c r="F51">
        <f t="shared" si="6"/>
        <v>2.8671999999999986E-2</v>
      </c>
      <c r="G51">
        <f t="shared" si="6"/>
        <v>4.3007999999999996E-3</v>
      </c>
      <c r="H51">
        <f t="shared" si="6"/>
        <v>3.5840000000000042E-4</v>
      </c>
      <c r="I51">
        <f t="shared" si="6"/>
        <v>1.2799999999999999E-5</v>
      </c>
      <c r="J51">
        <f>SUM(B51:I51)</f>
        <v>1</v>
      </c>
    </row>
    <row r="53" spans="1:10" x14ac:dyDescent="0.25">
      <c r="A53" s="39" t="s">
        <v>137</v>
      </c>
    </row>
    <row r="54" spans="1:10" x14ac:dyDescent="0.25">
      <c r="A54" t="s">
        <v>129</v>
      </c>
    </row>
    <row r="55" spans="1:10" x14ac:dyDescent="0.25">
      <c r="A55" t="s">
        <v>126</v>
      </c>
    </row>
    <row r="56" spans="1:10" x14ac:dyDescent="0.25">
      <c r="A56" t="s">
        <v>128</v>
      </c>
      <c r="H56">
        <f>D61+E61</f>
        <v>0.51499800000000007</v>
      </c>
      <c r="I56">
        <f>1-C62</f>
        <v>0.51499800000000007</v>
      </c>
    </row>
    <row r="57" spans="1:10" x14ac:dyDescent="0.25">
      <c r="A57" t="s">
        <v>138</v>
      </c>
      <c r="H57">
        <f>B61</f>
        <v>0.117649</v>
      </c>
    </row>
    <row r="58" spans="1:10" x14ac:dyDescent="0.25">
      <c r="A58" t="s">
        <v>127</v>
      </c>
      <c r="I58" s="29"/>
      <c r="J58" s="21"/>
    </row>
    <row r="59" spans="1:10" x14ac:dyDescent="0.25">
      <c r="A59" s="36" t="s">
        <v>270</v>
      </c>
      <c r="I59" s="29"/>
      <c r="J59" s="33"/>
    </row>
    <row r="60" spans="1:10" x14ac:dyDescent="0.25">
      <c r="A60" t="s">
        <v>20</v>
      </c>
      <c r="B60">
        <v>0</v>
      </c>
      <c r="C60">
        <v>1</v>
      </c>
      <c r="D60">
        <v>2</v>
      </c>
      <c r="E60">
        <v>3</v>
      </c>
      <c r="I60" s="29"/>
      <c r="J60" s="34"/>
    </row>
    <row r="61" spans="1:10" x14ac:dyDescent="0.25">
      <c r="A61" t="s">
        <v>21</v>
      </c>
      <c r="B61">
        <f>_xlfn.BINOM.DIST(B60,3,0.51,0)</f>
        <v>0.117649</v>
      </c>
      <c r="C61">
        <f t="shared" ref="C61:E61" si="7">_xlfn.BINOM.DIST(C60,3,0.51,0)</f>
        <v>0.36735299999999999</v>
      </c>
      <c r="D61">
        <f t="shared" si="7"/>
        <v>0.38234700000000005</v>
      </c>
      <c r="E61">
        <f t="shared" si="7"/>
        <v>0.13265099999999999</v>
      </c>
      <c r="F61">
        <f>SUM(B61:E61)</f>
        <v>1</v>
      </c>
      <c r="I61" s="35"/>
      <c r="J61" s="35"/>
    </row>
    <row r="62" spans="1:10" x14ac:dyDescent="0.25">
      <c r="A62" t="s">
        <v>251</v>
      </c>
      <c r="B62">
        <f>_xlfn.BINOM.DIST(B60,3,0.51,1)</f>
        <v>0.117649</v>
      </c>
      <c r="C62">
        <f t="shared" ref="C62:E62" si="8">_xlfn.BINOM.DIST(C60,3,0.51,1)</f>
        <v>0.48500199999999999</v>
      </c>
      <c r="D62">
        <f t="shared" si="8"/>
        <v>0.86734900000000004</v>
      </c>
      <c r="E62">
        <f t="shared" si="8"/>
        <v>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="145" zoomScaleNormal="145" workbookViewId="0">
      <selection activeCell="N17" sqref="N17"/>
    </sheetView>
  </sheetViews>
  <sheetFormatPr defaultRowHeight="15" x14ac:dyDescent="0.25"/>
  <cols>
    <col min="2" max="2" width="10" customWidth="1"/>
  </cols>
  <sheetData>
    <row r="1" spans="1:15" x14ac:dyDescent="0.25">
      <c r="A1" s="39" t="s">
        <v>56</v>
      </c>
    </row>
    <row r="2" spans="1:15" x14ac:dyDescent="0.25">
      <c r="A2" t="s">
        <v>182</v>
      </c>
      <c r="C2" s="3">
        <v>53</v>
      </c>
      <c r="D2" t="s">
        <v>183</v>
      </c>
      <c r="F2" s="3">
        <v>3</v>
      </c>
      <c r="G2" t="s">
        <v>259</v>
      </c>
    </row>
    <row r="3" spans="1:15" x14ac:dyDescent="0.25">
      <c r="A3" t="s">
        <v>90</v>
      </c>
      <c r="C3" s="3">
        <v>4</v>
      </c>
      <c r="D3" t="s">
        <v>184</v>
      </c>
      <c r="F3" s="25"/>
    </row>
    <row r="4" spans="1:15" x14ac:dyDescent="0.25">
      <c r="B4" t="s">
        <v>49</v>
      </c>
    </row>
    <row r="5" spans="1:15" x14ac:dyDescent="0.25">
      <c r="B5" t="s">
        <v>50</v>
      </c>
    </row>
    <row r="6" spans="1:15" x14ac:dyDescent="0.25">
      <c r="A6" t="s">
        <v>258</v>
      </c>
    </row>
    <row r="8" spans="1:15" x14ac:dyDescent="0.25">
      <c r="A8" t="s">
        <v>93</v>
      </c>
    </row>
    <row r="9" spans="1:15" x14ac:dyDescent="0.25">
      <c r="A9" s="18" t="s">
        <v>20</v>
      </c>
      <c r="B9" s="28">
        <v>0</v>
      </c>
      <c r="C9" s="28">
        <v>1</v>
      </c>
      <c r="D9" s="28">
        <v>2</v>
      </c>
      <c r="E9" s="28">
        <v>3</v>
      </c>
      <c r="F9" s="10" t="s">
        <v>52</v>
      </c>
      <c r="J9" t="s">
        <v>260</v>
      </c>
    </row>
    <row r="10" spans="1:15" x14ac:dyDescent="0.25">
      <c r="A10" s="18" t="s">
        <v>21</v>
      </c>
      <c r="B10" s="18">
        <f>_xlfn.HYPGEOM.DIST(B9,4,3,53,0)</f>
        <v>0.78647656450098169</v>
      </c>
      <c r="C10" s="18">
        <f t="shared" ref="C10:E10" si="0">_xlfn.HYPGEOM.DIST(C9,4,3,53,0)</f>
        <v>0.2008025271066336</v>
      </c>
      <c r="D10" s="18">
        <f t="shared" si="0"/>
        <v>1.2550157944164593E-2</v>
      </c>
      <c r="E10" s="18">
        <f t="shared" si="0"/>
        <v>1.7075044821992648E-4</v>
      </c>
      <c r="F10" s="55">
        <f>SUM(B10:E10)</f>
        <v>0.99999999999999978</v>
      </c>
    </row>
    <row r="13" spans="1:15" x14ac:dyDescent="0.25">
      <c r="A13" t="s">
        <v>94</v>
      </c>
      <c r="O13">
        <v>5</v>
      </c>
    </row>
    <row r="14" spans="1:15" x14ac:dyDescent="0.25">
      <c r="A14" t="s">
        <v>20</v>
      </c>
      <c r="B14" s="10">
        <v>0</v>
      </c>
      <c r="C14" s="10">
        <v>1</v>
      </c>
      <c r="D14" s="10">
        <v>2</v>
      </c>
      <c r="E14" s="10">
        <v>3</v>
      </c>
      <c r="F14" s="10">
        <v>4</v>
      </c>
      <c r="G14" s="10" t="s">
        <v>52</v>
      </c>
      <c r="J14" t="s">
        <v>271</v>
      </c>
    </row>
    <row r="15" spans="1:15" x14ac:dyDescent="0.25">
      <c r="A15" t="s">
        <v>21</v>
      </c>
      <c r="B15">
        <f>_xlfn.BINOM.DIST(B14,4,3/53,0)</f>
        <v>0.79209366323802055</v>
      </c>
      <c r="C15">
        <f t="shared" ref="C15:F15" si="1">_xlfn.BINOM.DIST(C14,4,3/53,0)</f>
        <v>0.19010247917712489</v>
      </c>
      <c r="D15">
        <f t="shared" si="1"/>
        <v>1.7109223125941243E-2</v>
      </c>
      <c r="E15">
        <f t="shared" si="1"/>
        <v>6.843689250376503E-4</v>
      </c>
      <c r="F15">
        <f t="shared" si="1"/>
        <v>1.0265533875564755E-5</v>
      </c>
      <c r="G15" s="73">
        <f>SUM(B15:F15)</f>
        <v>0.99999999999999989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8"/>
  <sheetViews>
    <sheetView topLeftCell="A97" zoomScale="145" zoomScaleNormal="145" workbookViewId="0">
      <selection activeCell="H63" sqref="H63"/>
    </sheetView>
  </sheetViews>
  <sheetFormatPr defaultRowHeight="15" x14ac:dyDescent="0.25"/>
  <cols>
    <col min="1" max="1" width="25.140625" customWidth="1"/>
    <col min="8" max="8" width="10.85546875" customWidth="1"/>
    <col min="9" max="9" width="13" customWidth="1"/>
    <col min="10" max="11" width="12.85546875" customWidth="1"/>
  </cols>
  <sheetData>
    <row r="1" spans="1:9" x14ac:dyDescent="0.25">
      <c r="A1" s="39" t="s">
        <v>56</v>
      </c>
    </row>
    <row r="2" spans="1:9" x14ac:dyDescent="0.25">
      <c r="A2" t="s">
        <v>51</v>
      </c>
    </row>
    <row r="3" spans="1:9" x14ac:dyDescent="0.25">
      <c r="A3" s="26" t="s">
        <v>20</v>
      </c>
      <c r="B3" s="26">
        <v>-3</v>
      </c>
      <c r="C3" s="26">
        <v>-1</v>
      </c>
      <c r="D3" s="26">
        <v>1</v>
      </c>
      <c r="E3" s="26">
        <v>2</v>
      </c>
      <c r="F3" s="26">
        <v>5</v>
      </c>
      <c r="G3" s="16" t="s">
        <v>52</v>
      </c>
    </row>
    <row r="4" spans="1:9" x14ac:dyDescent="0.25">
      <c r="A4" s="26" t="s">
        <v>21</v>
      </c>
      <c r="B4" s="26">
        <v>0.1</v>
      </c>
      <c r="C4" s="26">
        <v>0.2</v>
      </c>
      <c r="D4" s="4">
        <v>0.4</v>
      </c>
      <c r="E4" s="26">
        <v>0.2</v>
      </c>
      <c r="F4" s="26">
        <v>0.1</v>
      </c>
      <c r="G4" s="31">
        <f>SUM(B4:F4)</f>
        <v>1.0000000000000002</v>
      </c>
    </row>
    <row r="5" spans="1:9" x14ac:dyDescent="0.25">
      <c r="A5" s="26" t="s">
        <v>106</v>
      </c>
      <c r="B5" s="4">
        <f>B4</f>
        <v>0.1</v>
      </c>
      <c r="C5" s="4">
        <f>B5+C4</f>
        <v>0.30000000000000004</v>
      </c>
      <c r="D5" s="4">
        <f t="shared" ref="D5:F5" si="0">C5+D4</f>
        <v>0.70000000000000007</v>
      </c>
      <c r="E5" s="4">
        <f t="shared" si="0"/>
        <v>0.90000000000000013</v>
      </c>
      <c r="F5" s="4">
        <f t="shared" si="0"/>
        <v>1.0000000000000002</v>
      </c>
      <c r="G5" s="32" t="s">
        <v>111</v>
      </c>
    </row>
    <row r="6" spans="1:9" x14ac:dyDescent="0.25">
      <c r="A6" s="26" t="s">
        <v>107</v>
      </c>
      <c r="B6" s="4">
        <f>(B3-$H$13)^2*B4</f>
        <v>1.444</v>
      </c>
      <c r="C6" s="4">
        <f t="shared" ref="C6:F6" si="1">(C3-$H$13)^2*C4</f>
        <v>0.64800000000000013</v>
      </c>
      <c r="D6" s="4">
        <f t="shared" si="1"/>
        <v>1.5999999999999993E-2</v>
      </c>
      <c r="E6" s="4">
        <f t="shared" si="1"/>
        <v>0.28799999999999998</v>
      </c>
      <c r="F6" s="4">
        <f t="shared" si="1"/>
        <v>1.7640000000000002</v>
      </c>
      <c r="G6" s="31">
        <f>SUM(B6:F6)</f>
        <v>4.16</v>
      </c>
    </row>
    <row r="7" spans="1:9" x14ac:dyDescent="0.25">
      <c r="A7" s="28" t="s">
        <v>130</v>
      </c>
      <c r="B7" s="69">
        <f>B3*B4</f>
        <v>-0.30000000000000004</v>
      </c>
      <c r="C7" s="69">
        <f t="shared" ref="C7:E7" si="2">C3*C4</f>
        <v>-0.2</v>
      </c>
      <c r="D7" s="69">
        <f t="shared" si="2"/>
        <v>0.4</v>
      </c>
      <c r="E7" s="69">
        <f t="shared" si="2"/>
        <v>0.4</v>
      </c>
      <c r="F7" s="69">
        <f>F3*F4</f>
        <v>0.5</v>
      </c>
      <c r="G7" s="84">
        <f>SUM(B7:F7)</f>
        <v>0.8</v>
      </c>
      <c r="H7" t="s">
        <v>262</v>
      </c>
    </row>
    <row r="8" spans="1:9" x14ac:dyDescent="0.25">
      <c r="A8" s="28" t="s">
        <v>226</v>
      </c>
      <c r="B8" s="69">
        <f>B3^2</f>
        <v>9</v>
      </c>
      <c r="C8" s="69">
        <f t="shared" ref="C8:F8" si="3">C3^2</f>
        <v>1</v>
      </c>
      <c r="D8" s="69">
        <f t="shared" si="3"/>
        <v>1</v>
      </c>
      <c r="E8" s="69">
        <f t="shared" si="3"/>
        <v>4</v>
      </c>
      <c r="F8" s="69">
        <f t="shared" si="3"/>
        <v>25</v>
      </c>
      <c r="G8" s="84">
        <f>SUMPRODUCT(B8:F8,B4:F4)</f>
        <v>4.8</v>
      </c>
      <c r="H8" t="s">
        <v>261</v>
      </c>
    </row>
    <row r="9" spans="1:9" x14ac:dyDescent="0.25">
      <c r="A9" s="10"/>
      <c r="B9" s="10"/>
      <c r="C9" s="10"/>
      <c r="D9" s="15"/>
      <c r="E9" s="10"/>
      <c r="F9" s="10"/>
      <c r="G9" s="14"/>
    </row>
    <row r="10" spans="1:9" x14ac:dyDescent="0.25">
      <c r="A10" s="11" t="s">
        <v>53</v>
      </c>
    </row>
    <row r="11" spans="1:9" x14ac:dyDescent="0.25">
      <c r="A11" t="s">
        <v>105</v>
      </c>
      <c r="F11" s="73" t="s">
        <v>252</v>
      </c>
    </row>
    <row r="12" spans="1:9" x14ac:dyDescent="0.25">
      <c r="A12" s="11" t="s">
        <v>54</v>
      </c>
      <c r="F12" s="73" t="s">
        <v>252</v>
      </c>
    </row>
    <row r="13" spans="1:9" x14ac:dyDescent="0.25">
      <c r="A13" t="s">
        <v>55</v>
      </c>
      <c r="G13" s="5" t="s">
        <v>37</v>
      </c>
      <c r="H13" s="3">
        <f>G7</f>
        <v>0.8</v>
      </c>
      <c r="I13">
        <f>SUMPRODUCT(B3:F3,B4:F4)</f>
        <v>0.8</v>
      </c>
    </row>
    <row r="14" spans="1:9" x14ac:dyDescent="0.25">
      <c r="A14" t="s">
        <v>104</v>
      </c>
      <c r="G14" s="5" t="s">
        <v>108</v>
      </c>
      <c r="H14" s="3">
        <f>G6</f>
        <v>4.16</v>
      </c>
      <c r="I14">
        <f>G8-G7^2</f>
        <v>4.16</v>
      </c>
    </row>
    <row r="15" spans="1:9" x14ac:dyDescent="0.25">
      <c r="G15" s="5" t="s">
        <v>109</v>
      </c>
      <c r="H15" s="12">
        <f>SQRT(H14)</f>
        <v>2.0396078054371141</v>
      </c>
    </row>
    <row r="16" spans="1:9" x14ac:dyDescent="0.25">
      <c r="A16" t="s">
        <v>127</v>
      </c>
      <c r="G16" s="5" t="s">
        <v>147</v>
      </c>
      <c r="H16" s="3">
        <v>1</v>
      </c>
    </row>
    <row r="18" spans="1:7" x14ac:dyDescent="0.25">
      <c r="A18" s="39" t="s">
        <v>73</v>
      </c>
    </row>
    <row r="19" spans="1:7" x14ac:dyDescent="0.25">
      <c r="A19" t="s">
        <v>51</v>
      </c>
    </row>
    <row r="20" spans="1:7" x14ac:dyDescent="0.25">
      <c r="A20" s="26" t="s">
        <v>20</v>
      </c>
      <c r="B20" s="26">
        <v>-2</v>
      </c>
      <c r="C20" s="26">
        <v>0</v>
      </c>
      <c r="D20" s="26">
        <v>1</v>
      </c>
      <c r="E20" s="26">
        <v>2</v>
      </c>
      <c r="F20" s="26">
        <v>4</v>
      </c>
      <c r="G20" s="16" t="s">
        <v>52</v>
      </c>
    </row>
    <row r="21" spans="1:7" x14ac:dyDescent="0.25">
      <c r="A21" s="26" t="s">
        <v>21</v>
      </c>
      <c r="B21" s="26">
        <v>0.1</v>
      </c>
      <c r="C21" s="26">
        <v>0.3</v>
      </c>
      <c r="D21" s="47">
        <v>0.4</v>
      </c>
      <c r="E21" s="26">
        <v>0.15</v>
      </c>
      <c r="F21" s="26">
        <v>0.05</v>
      </c>
      <c r="G21" s="31">
        <f>SUM(B21:F21)</f>
        <v>1</v>
      </c>
    </row>
    <row r="22" spans="1:7" x14ac:dyDescent="0.25">
      <c r="A22" s="26" t="s">
        <v>148</v>
      </c>
      <c r="B22" s="4">
        <f>B20*B21</f>
        <v>-0.2</v>
      </c>
      <c r="C22" s="4">
        <f t="shared" ref="C22:F22" si="4">C20*C21</f>
        <v>0</v>
      </c>
      <c r="D22" s="4">
        <f t="shared" si="4"/>
        <v>0.4</v>
      </c>
      <c r="E22" s="4">
        <f t="shared" si="4"/>
        <v>0.3</v>
      </c>
      <c r="F22" s="4">
        <f t="shared" si="4"/>
        <v>0.2</v>
      </c>
      <c r="G22" s="31">
        <f>SUM(B22:F22)</f>
        <v>0.7</v>
      </c>
    </row>
    <row r="23" spans="1:7" x14ac:dyDescent="0.25">
      <c r="A23" s="26" t="s">
        <v>149</v>
      </c>
      <c r="B23" s="4">
        <f>B20^2*B21</f>
        <v>0.4</v>
      </c>
      <c r="C23" s="4">
        <f t="shared" ref="C23:F23" si="5">C20^2*C21</f>
        <v>0</v>
      </c>
      <c r="D23" s="4">
        <f t="shared" si="5"/>
        <v>0.4</v>
      </c>
      <c r="E23" s="4">
        <f t="shared" si="5"/>
        <v>0.6</v>
      </c>
      <c r="F23" s="4">
        <f t="shared" si="5"/>
        <v>0.8</v>
      </c>
      <c r="G23" s="31">
        <f>SUM(B23:F23)</f>
        <v>2.2000000000000002</v>
      </c>
    </row>
    <row r="24" spans="1:7" x14ac:dyDescent="0.25">
      <c r="A24" s="26" t="s">
        <v>107</v>
      </c>
      <c r="B24" s="4">
        <f>(B20-$G$22)^2*B21</f>
        <v>0.72900000000000009</v>
      </c>
      <c r="C24" s="4">
        <f t="shared" ref="C24:F24" si="6">(C20-$G$22)^2*C21</f>
        <v>0.14699999999999996</v>
      </c>
      <c r="D24" s="4">
        <f t="shared" si="6"/>
        <v>3.6000000000000011E-2</v>
      </c>
      <c r="E24" s="4">
        <f t="shared" si="6"/>
        <v>0.2535</v>
      </c>
      <c r="F24" s="4">
        <f t="shared" si="6"/>
        <v>0.54449999999999998</v>
      </c>
      <c r="G24" s="31">
        <f>SUM(B24:F24)</f>
        <v>1.7100000000000002</v>
      </c>
    </row>
    <row r="25" spans="1:7" x14ac:dyDescent="0.25">
      <c r="A25" s="48" t="s">
        <v>150</v>
      </c>
    </row>
    <row r="27" spans="1:7" x14ac:dyDescent="0.25">
      <c r="B27" s="5" t="s">
        <v>37</v>
      </c>
      <c r="C27" s="3">
        <f>G22</f>
        <v>0.7</v>
      </c>
    </row>
    <row r="28" spans="1:7" x14ac:dyDescent="0.25">
      <c r="B28" s="5" t="s">
        <v>151</v>
      </c>
      <c r="C28" s="3">
        <f>G23</f>
        <v>2.2000000000000002</v>
      </c>
    </row>
    <row r="29" spans="1:7" x14ac:dyDescent="0.25">
      <c r="B29" s="5" t="s">
        <v>108</v>
      </c>
      <c r="C29" s="3">
        <f>G24</f>
        <v>1.7100000000000002</v>
      </c>
      <c r="D29" t="s">
        <v>152</v>
      </c>
    </row>
    <row r="30" spans="1:7" x14ac:dyDescent="0.25">
      <c r="B30" s="5" t="s">
        <v>108</v>
      </c>
      <c r="C30" s="3">
        <f>G23-G22^2</f>
        <v>1.7100000000000002</v>
      </c>
      <c r="D30" t="s">
        <v>153</v>
      </c>
    </row>
    <row r="31" spans="1:7" x14ac:dyDescent="0.25">
      <c r="B31" s="5" t="s">
        <v>109</v>
      </c>
      <c r="C31" s="3">
        <f>SQRT(C29)</f>
        <v>1.3076696830622021</v>
      </c>
    </row>
    <row r="33" spans="1:11" x14ac:dyDescent="0.25">
      <c r="A33" s="39" t="s">
        <v>136</v>
      </c>
    </row>
    <row r="34" spans="1:11" x14ac:dyDescent="0.25">
      <c r="A34" t="s">
        <v>158</v>
      </c>
    </row>
    <row r="35" spans="1:11" x14ac:dyDescent="0.25">
      <c r="A35" s="26" t="s">
        <v>20</v>
      </c>
      <c r="B35" s="26">
        <v>-2</v>
      </c>
      <c r="C35" s="26">
        <v>1</v>
      </c>
      <c r="D35" s="26">
        <v>3</v>
      </c>
      <c r="E35" s="26">
        <v>4</v>
      </c>
      <c r="F35" s="26">
        <v>6</v>
      </c>
    </row>
    <row r="36" spans="1:11" x14ac:dyDescent="0.25">
      <c r="A36" s="26" t="s">
        <v>21</v>
      </c>
      <c r="B36" s="26">
        <v>0.1</v>
      </c>
      <c r="C36" s="26">
        <v>0.1</v>
      </c>
      <c r="D36" s="26">
        <v>0.45</v>
      </c>
      <c r="E36" s="26">
        <v>0.2</v>
      </c>
      <c r="F36" s="26">
        <v>0.15</v>
      </c>
    </row>
    <row r="37" spans="1:11" x14ac:dyDescent="0.25">
      <c r="A37" s="15"/>
      <c r="B37" s="15"/>
      <c r="C37" s="15"/>
      <c r="D37" s="15"/>
      <c r="E37" s="15"/>
      <c r="F37" s="15"/>
      <c r="G37" s="25"/>
    </row>
    <row r="38" spans="1:11" x14ac:dyDescent="0.25">
      <c r="B38" s="53" t="s">
        <v>20</v>
      </c>
      <c r="C38" s="53" t="s">
        <v>21</v>
      </c>
      <c r="D38" s="54" t="s">
        <v>130</v>
      </c>
      <c r="E38" s="54" t="s">
        <v>159</v>
      </c>
      <c r="F38" s="54" t="s">
        <v>160</v>
      </c>
      <c r="G38" s="54" t="s">
        <v>161</v>
      </c>
      <c r="H38" s="54" t="s">
        <v>162</v>
      </c>
      <c r="I38" s="54" t="s">
        <v>107</v>
      </c>
      <c r="J38" s="54" t="s">
        <v>163</v>
      </c>
      <c r="K38" s="54" t="s">
        <v>164</v>
      </c>
    </row>
    <row r="39" spans="1:11" x14ac:dyDescent="0.25">
      <c r="B39" s="10">
        <v>-2</v>
      </c>
      <c r="C39" s="10">
        <v>0.1</v>
      </c>
      <c r="D39" s="50">
        <f>$B39^1*$C39</f>
        <v>-0.2</v>
      </c>
      <c r="E39" s="50">
        <f>$B39^2*$C39</f>
        <v>0.4</v>
      </c>
      <c r="F39" s="50">
        <f>$B39^3*$C39</f>
        <v>-0.8</v>
      </c>
      <c r="G39" s="50">
        <f>$B39^4*$C39</f>
        <v>1.6</v>
      </c>
      <c r="H39" s="50">
        <f>($B39-$C$47)^1*$C39</f>
        <v>-0.49499999999999994</v>
      </c>
      <c r="I39" s="50">
        <f>($B39-$C$47)^2*$C39</f>
        <v>2.4502499999999996</v>
      </c>
      <c r="J39" s="50">
        <f>($B39-$C$47)^3*$C39</f>
        <v>-12.128737499999996</v>
      </c>
      <c r="K39" s="50">
        <f>($B39-$C$47)^4*$C39</f>
        <v>60.03725062499997</v>
      </c>
    </row>
    <row r="40" spans="1:11" x14ac:dyDescent="0.25">
      <c r="B40" s="10">
        <v>1</v>
      </c>
      <c r="C40" s="10">
        <v>0.1</v>
      </c>
      <c r="D40" s="50">
        <f t="shared" ref="D40:D43" si="7">$B40^1*$C40</f>
        <v>0.1</v>
      </c>
      <c r="E40" s="50">
        <f t="shared" ref="E40:E43" si="8">$B40^2*$C40</f>
        <v>0.1</v>
      </c>
      <c r="F40" s="50">
        <f t="shared" ref="F40:F43" si="9">$B40^3*$C40</f>
        <v>0.1</v>
      </c>
      <c r="G40" s="50">
        <f t="shared" ref="G40:G43" si="10">$B40^4*$C40</f>
        <v>0.1</v>
      </c>
      <c r="H40" s="50">
        <f t="shared" ref="H40:H43" si="11">($B40-$C$47)^1*$C40</f>
        <v>-0.19499999999999998</v>
      </c>
      <c r="I40" s="50">
        <f t="shared" ref="I40:I43" si="12">($B40-$C$47)^2*$C40</f>
        <v>0.38024999999999992</v>
      </c>
      <c r="J40" s="50">
        <f t="shared" ref="J40:J43" si="13">($B40-$C$47)^3*$C40</f>
        <v>-0.74148749999999974</v>
      </c>
      <c r="K40" s="50">
        <f t="shared" ref="K40:K43" si="14">($B40-$C$47)^4*$C40</f>
        <v>1.4459006249999993</v>
      </c>
    </row>
    <row r="41" spans="1:11" x14ac:dyDescent="0.25">
      <c r="B41" s="10">
        <v>3</v>
      </c>
      <c r="C41" s="10">
        <v>0.45</v>
      </c>
      <c r="D41" s="50">
        <f t="shared" si="7"/>
        <v>1.35</v>
      </c>
      <c r="E41" s="50">
        <f t="shared" si="8"/>
        <v>4.05</v>
      </c>
      <c r="F41" s="50">
        <f t="shared" si="9"/>
        <v>12.15</v>
      </c>
      <c r="G41" s="50">
        <f t="shared" si="10"/>
        <v>36.450000000000003</v>
      </c>
      <c r="H41" s="50">
        <f t="shared" si="11"/>
        <v>2.2500000000000121E-2</v>
      </c>
      <c r="I41" s="50">
        <f t="shared" si="12"/>
        <v>1.1250000000000121E-3</v>
      </c>
      <c r="J41" s="50">
        <f t="shared" si="13"/>
        <v>5.6250000000000893E-5</v>
      </c>
      <c r="K41" s="50">
        <f t="shared" si="14"/>
        <v>2.8125000000000595E-6</v>
      </c>
    </row>
    <row r="42" spans="1:11" x14ac:dyDescent="0.25">
      <c r="B42" s="10">
        <v>4</v>
      </c>
      <c r="C42" s="10">
        <v>0.2</v>
      </c>
      <c r="D42" s="50">
        <f t="shared" si="7"/>
        <v>0.8</v>
      </c>
      <c r="E42" s="50">
        <f t="shared" si="8"/>
        <v>3.2</v>
      </c>
      <c r="F42" s="50">
        <f t="shared" si="9"/>
        <v>12.8</v>
      </c>
      <c r="G42" s="50">
        <f t="shared" si="10"/>
        <v>51.2</v>
      </c>
      <c r="H42" s="50">
        <f t="shared" si="11"/>
        <v>0.21000000000000008</v>
      </c>
      <c r="I42" s="50">
        <f t="shared" si="12"/>
        <v>0.22050000000000011</v>
      </c>
      <c r="J42" s="50">
        <f t="shared" si="13"/>
        <v>0.23152500000000018</v>
      </c>
      <c r="K42" s="50">
        <f t="shared" si="14"/>
        <v>0.24310125000000024</v>
      </c>
    </row>
    <row r="43" spans="1:11" x14ac:dyDescent="0.25">
      <c r="B43" s="10">
        <v>6</v>
      </c>
      <c r="C43" s="10">
        <v>0.15</v>
      </c>
      <c r="D43" s="50">
        <f t="shared" si="7"/>
        <v>0.89999999999999991</v>
      </c>
      <c r="E43" s="50">
        <f t="shared" si="8"/>
        <v>5.3999999999999995</v>
      </c>
      <c r="F43" s="50">
        <f t="shared" si="9"/>
        <v>32.4</v>
      </c>
      <c r="G43" s="50">
        <f t="shared" si="10"/>
        <v>194.4</v>
      </c>
      <c r="H43" s="50">
        <f t="shared" si="11"/>
        <v>0.45750000000000002</v>
      </c>
      <c r="I43" s="50">
        <f t="shared" si="12"/>
        <v>1.3953750000000003</v>
      </c>
      <c r="J43" s="50">
        <f t="shared" si="13"/>
        <v>4.2558937500000011</v>
      </c>
      <c r="K43" s="50">
        <f t="shared" si="14"/>
        <v>12.980475937500005</v>
      </c>
    </row>
    <row r="44" spans="1:11" x14ac:dyDescent="0.25">
      <c r="A44" s="10" t="s">
        <v>52</v>
      </c>
      <c r="B44" s="51" t="s">
        <v>263</v>
      </c>
      <c r="C44" s="52">
        <f>SUM(C39:C43)</f>
        <v>1</v>
      </c>
      <c r="D44" s="52">
        <f t="shared" ref="D44:K44" si="15">SUM(D39:D43)</f>
        <v>2.9499999999999997</v>
      </c>
      <c r="E44" s="52">
        <f t="shared" si="15"/>
        <v>13.149999999999999</v>
      </c>
      <c r="F44" s="52">
        <f t="shared" si="15"/>
        <v>56.65</v>
      </c>
      <c r="G44" s="52">
        <f t="shared" si="15"/>
        <v>283.75</v>
      </c>
      <c r="H44" s="52">
        <f t="shared" si="15"/>
        <v>0</v>
      </c>
      <c r="I44" s="52">
        <f>SUM(I39:I43)</f>
        <v>4.4474999999999998</v>
      </c>
      <c r="J44" s="52">
        <f t="shared" si="15"/>
        <v>-8.3827499999999944</v>
      </c>
      <c r="K44" s="52">
        <f t="shared" si="15"/>
        <v>74.706731249999976</v>
      </c>
    </row>
    <row r="45" spans="1:11" x14ac:dyDescent="0.25">
      <c r="A45" s="10"/>
      <c r="B45" s="15"/>
      <c r="C45" s="55"/>
      <c r="D45" s="25"/>
      <c r="E45" s="25"/>
      <c r="F45" s="25"/>
      <c r="G45" s="25"/>
      <c r="H45" s="25"/>
      <c r="I45" s="25"/>
      <c r="J45" s="25"/>
      <c r="K45" s="25"/>
    </row>
    <row r="46" spans="1:11" x14ac:dyDescent="0.25">
      <c r="C46" t="s">
        <v>168</v>
      </c>
      <c r="F46" t="s">
        <v>168</v>
      </c>
      <c r="G46" t="s">
        <v>173</v>
      </c>
    </row>
    <row r="47" spans="1:11" x14ac:dyDescent="0.25">
      <c r="B47" s="5" t="s">
        <v>170</v>
      </c>
      <c r="C47" s="50">
        <f>D44</f>
        <v>2.9499999999999997</v>
      </c>
      <c r="E47" s="5" t="s">
        <v>169</v>
      </c>
      <c r="F47" s="50">
        <f>H44</f>
        <v>0</v>
      </c>
      <c r="G47" s="50"/>
    </row>
    <row r="48" spans="1:11" x14ac:dyDescent="0.25">
      <c r="B48" s="5" t="s">
        <v>165</v>
      </c>
      <c r="C48" s="50">
        <f>E44</f>
        <v>13.149999999999999</v>
      </c>
      <c r="E48" s="5" t="s">
        <v>174</v>
      </c>
      <c r="F48" s="50">
        <f>I44</f>
        <v>4.4474999999999998</v>
      </c>
      <c r="G48" s="50">
        <f>C48-C47^2</f>
        <v>4.4474999999999998</v>
      </c>
    </row>
    <row r="49" spans="1:7" x14ac:dyDescent="0.25">
      <c r="B49" s="5" t="s">
        <v>166</v>
      </c>
      <c r="C49" s="50">
        <f>F44</f>
        <v>56.65</v>
      </c>
      <c r="E49" s="5" t="s">
        <v>171</v>
      </c>
      <c r="F49" s="50">
        <f>J44</f>
        <v>-8.3827499999999944</v>
      </c>
      <c r="G49" s="50">
        <f>C49-3*C48*C47+2*C47^3</f>
        <v>-8.3827499999999944</v>
      </c>
    </row>
    <row r="50" spans="1:7" x14ac:dyDescent="0.25">
      <c r="B50" s="5" t="s">
        <v>167</v>
      </c>
      <c r="C50" s="50">
        <f>G44</f>
        <v>283.75</v>
      </c>
      <c r="E50" s="5" t="s">
        <v>172</v>
      </c>
      <c r="F50" s="50">
        <f>K44</f>
        <v>74.706731249999976</v>
      </c>
      <c r="G50" s="50">
        <f>C50-4*C49*C47+6*C48*C47^2-3*C47^4</f>
        <v>74.706731249999933</v>
      </c>
    </row>
    <row r="51" spans="1:7" x14ac:dyDescent="0.25">
      <c r="B51" s="5"/>
      <c r="C51" s="35"/>
      <c r="E51" s="5" t="s">
        <v>264</v>
      </c>
      <c r="F51" s="50">
        <f>SQRT(F48)</f>
        <v>2.1089096708963142</v>
      </c>
      <c r="G51" s="50"/>
    </row>
    <row r="52" spans="1:7" x14ac:dyDescent="0.25">
      <c r="B52" s="5"/>
      <c r="C52" s="35"/>
      <c r="E52" s="5" t="s">
        <v>265</v>
      </c>
      <c r="F52" s="50">
        <f>F49/(F51^3)</f>
        <v>-0.89374284742676491</v>
      </c>
      <c r="G52" s="50"/>
    </row>
    <row r="53" spans="1:7" x14ac:dyDescent="0.25">
      <c r="B53" s="5"/>
      <c r="C53" s="35"/>
      <c r="E53" s="5" t="s">
        <v>266</v>
      </c>
      <c r="F53" s="50">
        <f>(F50/(F51^4))-3</f>
        <v>0.77683333854686332</v>
      </c>
      <c r="G53" s="50"/>
    </row>
    <row r="54" spans="1:7" x14ac:dyDescent="0.25">
      <c r="B54" s="5"/>
      <c r="C54" s="35"/>
      <c r="E54" s="5"/>
      <c r="F54" s="35"/>
      <c r="G54" s="35"/>
    </row>
    <row r="56" spans="1:7" x14ac:dyDescent="0.25">
      <c r="A56" s="39" t="s">
        <v>137</v>
      </c>
    </row>
    <row r="57" spans="1:7" x14ac:dyDescent="0.25">
      <c r="A57" t="s">
        <v>175</v>
      </c>
    </row>
    <row r="58" spans="1:7" x14ac:dyDescent="0.25">
      <c r="A58" s="26" t="s">
        <v>20</v>
      </c>
      <c r="B58" s="26">
        <v>1</v>
      </c>
      <c r="C58" s="26">
        <v>2</v>
      </c>
      <c r="D58" s="26">
        <v>3</v>
      </c>
      <c r="E58" s="56">
        <v>4</v>
      </c>
      <c r="F58" s="57"/>
    </row>
    <row r="59" spans="1:7" x14ac:dyDescent="0.25">
      <c r="A59" s="26" t="s">
        <v>21</v>
      </c>
      <c r="B59" s="26">
        <v>0.1</v>
      </c>
      <c r="C59" s="26">
        <v>0.2</v>
      </c>
      <c r="D59" s="26">
        <v>0.45</v>
      </c>
      <c r="E59" s="56">
        <v>0.25</v>
      </c>
      <c r="F59" s="92">
        <f>SUM(B59:E59)</f>
        <v>1</v>
      </c>
    </row>
    <row r="60" spans="1:7" x14ac:dyDescent="0.25">
      <c r="A60" s="54" t="s">
        <v>107</v>
      </c>
      <c r="B60" s="3">
        <f>(B$58-$B$64)^2*B$59</f>
        <v>0.34225000000000005</v>
      </c>
      <c r="C60" s="3">
        <f t="shared" ref="C60:E60" si="16">(C$58-$B$64)^2*C$59</f>
        <v>0.14450000000000005</v>
      </c>
      <c r="D60" s="3">
        <f t="shared" si="16"/>
        <v>1.0124999999999988E-2</v>
      </c>
      <c r="E60" s="3">
        <f t="shared" si="16"/>
        <v>0.33062499999999995</v>
      </c>
      <c r="F60" s="50">
        <f>SUM(B60:E60)</f>
        <v>0.82750000000000012</v>
      </c>
    </row>
    <row r="61" spans="1:7" x14ac:dyDescent="0.25">
      <c r="A61" s="54" t="s">
        <v>163</v>
      </c>
      <c r="B61" s="3">
        <f>(B$58-$B$64)^3*B$59</f>
        <v>-0.63316250000000007</v>
      </c>
      <c r="C61" s="3">
        <f t="shared" ref="C61:E61" si="17">(C$58-$B$64)^3*C$59</f>
        <v>-0.12282500000000003</v>
      </c>
      <c r="D61" s="3">
        <f t="shared" si="17"/>
        <v>1.5187499999999975E-3</v>
      </c>
      <c r="E61" s="3">
        <f t="shared" si="17"/>
        <v>0.38021874999999988</v>
      </c>
      <c r="F61" s="50">
        <f>SUM(B61:E61)</f>
        <v>-0.37425000000000025</v>
      </c>
    </row>
    <row r="62" spans="1:7" x14ac:dyDescent="0.25">
      <c r="A62" s="54" t="s">
        <v>164</v>
      </c>
      <c r="B62" s="3">
        <f>(B$58-$B$64)^4*B$59</f>
        <v>1.1713506250000003</v>
      </c>
      <c r="C62" s="3">
        <f t="shared" ref="C62:E62" si="18">(C$58-$B$64)^4*C$59</f>
        <v>0.10440125000000006</v>
      </c>
      <c r="D62" s="3">
        <f t="shared" si="18"/>
        <v>2.278124999999995E-4</v>
      </c>
      <c r="E62" s="3">
        <f t="shared" si="18"/>
        <v>0.43725156249999986</v>
      </c>
      <c r="F62" s="50">
        <f>SUM(B62:E62)</f>
        <v>1.7132312500000002</v>
      </c>
    </row>
    <row r="64" spans="1:7" x14ac:dyDescent="0.25">
      <c r="A64" s="5" t="s">
        <v>37</v>
      </c>
      <c r="B64" s="3">
        <f>SUMPRODUCT(B58:E58,B59:E59)</f>
        <v>2.85</v>
      </c>
    </row>
    <row r="65" spans="1:7" x14ac:dyDescent="0.25">
      <c r="A65" s="29" t="s">
        <v>264</v>
      </c>
      <c r="B65" s="3">
        <f>SQRT(F60)</f>
        <v>0.9096702699330127</v>
      </c>
    </row>
    <row r="66" spans="1:7" x14ac:dyDescent="0.25">
      <c r="A66" s="5" t="s">
        <v>265</v>
      </c>
      <c r="B66" s="3">
        <f>F61/B65^3</f>
        <v>-0.4971755986490522</v>
      </c>
    </row>
    <row r="67" spans="1:7" x14ac:dyDescent="0.25">
      <c r="A67" s="5" t="s">
        <v>266</v>
      </c>
      <c r="B67" s="3">
        <f>(F62/B65^4)-3</f>
        <v>-0.49804218654448329</v>
      </c>
    </row>
    <row r="69" spans="1:7" x14ac:dyDescent="0.25">
      <c r="A69" s="39" t="s">
        <v>176</v>
      </c>
    </row>
    <row r="70" spans="1:7" x14ac:dyDescent="0.25">
      <c r="A70" t="s">
        <v>51</v>
      </c>
    </row>
    <row r="71" spans="1:7" x14ac:dyDescent="0.25">
      <c r="A71" s="26" t="s">
        <v>20</v>
      </c>
      <c r="B71" s="26">
        <v>1</v>
      </c>
      <c r="C71" s="26">
        <v>3</v>
      </c>
      <c r="D71" s="26">
        <v>5</v>
      </c>
      <c r="E71" s="26">
        <v>10</v>
      </c>
      <c r="F71" s="26">
        <v>20</v>
      </c>
    </row>
    <row r="72" spans="1:7" x14ac:dyDescent="0.25">
      <c r="A72" s="26" t="s">
        <v>21</v>
      </c>
      <c r="B72" s="26">
        <v>0.1</v>
      </c>
      <c r="C72" s="26">
        <v>0.35</v>
      </c>
      <c r="D72" s="47">
        <v>0.35</v>
      </c>
      <c r="E72" s="26">
        <v>0.15</v>
      </c>
      <c r="F72" s="26">
        <v>0.05</v>
      </c>
    </row>
    <row r="73" spans="1:7" x14ac:dyDescent="0.25">
      <c r="A73" t="s">
        <v>177</v>
      </c>
    </row>
    <row r="75" spans="1:7" x14ac:dyDescent="0.25">
      <c r="A75" s="54" t="s">
        <v>107</v>
      </c>
      <c r="B75" s="3">
        <f>(B$71-$B$79)^2*B$72</f>
        <v>1.9360000000000004</v>
      </c>
      <c r="C75" s="3">
        <f t="shared" ref="C75:D75" si="19">(C$71-$B$79)^2*C$72</f>
        <v>2.0160000000000005</v>
      </c>
      <c r="D75" s="3">
        <f t="shared" si="19"/>
        <v>5.6000000000000091E-2</v>
      </c>
      <c r="E75" s="3">
        <f>(E$71-$B$79)^2*E$72</f>
        <v>3.1739999999999995</v>
      </c>
      <c r="F75" s="3">
        <f>(F$71-$B$79)^2*F$72</f>
        <v>10.658000000000001</v>
      </c>
      <c r="G75" s="50">
        <f>SUM(B75:E75)</f>
        <v>7.1820000000000004</v>
      </c>
    </row>
    <row r="76" spans="1:7" x14ac:dyDescent="0.25">
      <c r="A76" s="54" t="s">
        <v>163</v>
      </c>
      <c r="B76" s="3">
        <f>(B$71-$B$79)^3*B$72</f>
        <v>-8.5184000000000033</v>
      </c>
      <c r="C76" s="3">
        <f t="shared" ref="C76:D76" si="20">(C$71-$B$79)^3*C$72</f>
        <v>-4.8384000000000018</v>
      </c>
      <c r="D76" s="3">
        <f t="shared" si="20"/>
        <v>-2.2400000000000059E-2</v>
      </c>
      <c r="E76" s="3">
        <f>(E$71-$B$79)^3*E$72</f>
        <v>14.600399999999995</v>
      </c>
      <c r="F76" s="3">
        <f>(F$71-$B$79)^3*F$72</f>
        <v>155.60680000000002</v>
      </c>
      <c r="G76" s="50">
        <f>SUM(B76:E76)</f>
        <v>1.2211999999999907</v>
      </c>
    </row>
    <row r="77" spans="1:7" x14ac:dyDescent="0.25">
      <c r="A77" s="54" t="s">
        <v>164</v>
      </c>
      <c r="B77" s="3">
        <f>(B$71-$B$79)^4*B$72</f>
        <v>37.48096000000001</v>
      </c>
      <c r="C77" s="3">
        <f t="shared" ref="C77:D77" si="21">(C$71-$B$79)^4*C$72</f>
        <v>11.612160000000006</v>
      </c>
      <c r="D77" s="3">
        <f t="shared" si="21"/>
        <v>8.9600000000000322E-3</v>
      </c>
      <c r="E77" s="3">
        <f>(E$71-$B$79)^4*E$72</f>
        <v>67.16183999999997</v>
      </c>
      <c r="F77" s="3">
        <f>(F$71-$B$79)^4*F$72</f>
        <v>2271.8592800000001</v>
      </c>
      <c r="G77" s="50">
        <f>SUM(B77:E77)</f>
        <v>116.26391999999998</v>
      </c>
    </row>
    <row r="79" spans="1:7" x14ac:dyDescent="0.25">
      <c r="A79" s="5" t="s">
        <v>37</v>
      </c>
      <c r="B79" s="3">
        <f>SUMPRODUCT(B71:F71,B72:F72)</f>
        <v>5.4</v>
      </c>
    </row>
    <row r="80" spans="1:7" x14ac:dyDescent="0.25">
      <c r="A80" s="29" t="s">
        <v>264</v>
      </c>
      <c r="B80" s="3">
        <f>SQRT(G75)</f>
        <v>2.6799253720952754</v>
      </c>
    </row>
    <row r="81" spans="1:3" x14ac:dyDescent="0.25">
      <c r="A81" s="5" t="s">
        <v>265</v>
      </c>
      <c r="B81" s="3">
        <f>G76/B80^3</f>
        <v>6.3448110677129202E-2</v>
      </c>
    </row>
    <row r="82" spans="1:3" x14ac:dyDescent="0.25">
      <c r="A82" s="5" t="s">
        <v>266</v>
      </c>
      <c r="B82" s="3">
        <f>(G77/B80^4)-3</f>
        <v>-0.74599871069114387</v>
      </c>
    </row>
    <row r="84" spans="1:3" x14ac:dyDescent="0.25">
      <c r="A84" s="39" t="s">
        <v>178</v>
      </c>
    </row>
    <row r="85" spans="1:3" x14ac:dyDescent="0.25">
      <c r="A85" t="s">
        <v>179</v>
      </c>
    </row>
    <row r="86" spans="1:3" x14ac:dyDescent="0.25">
      <c r="A86" t="s">
        <v>181</v>
      </c>
    </row>
    <row r="87" spans="1:3" x14ac:dyDescent="0.25">
      <c r="A87" t="s">
        <v>180</v>
      </c>
    </row>
    <row r="88" spans="1:3" x14ac:dyDescent="0.25">
      <c r="A88" t="s">
        <v>273</v>
      </c>
    </row>
    <row r="89" spans="1:3" x14ac:dyDescent="0.25">
      <c r="A89" s="26" t="s">
        <v>20</v>
      </c>
      <c r="B89" s="26" t="s">
        <v>21</v>
      </c>
      <c r="C89" s="54" t="s">
        <v>275</v>
      </c>
    </row>
    <row r="90" spans="1:3" x14ac:dyDescent="0.25">
      <c r="A90" s="26">
        <v>0</v>
      </c>
      <c r="B90" s="4">
        <v>0.125</v>
      </c>
      <c r="C90" s="16">
        <f>(A90-$B$97)^2</f>
        <v>2.25</v>
      </c>
    </row>
    <row r="91" spans="1:3" x14ac:dyDescent="0.25">
      <c r="A91" s="26">
        <v>1</v>
      </c>
      <c r="B91" s="26">
        <f>3/8</f>
        <v>0.375</v>
      </c>
      <c r="C91" s="16">
        <f t="shared" ref="C91:C93" si="22">(A91-$B$97)^2</f>
        <v>0.25</v>
      </c>
    </row>
    <row r="92" spans="1:3" x14ac:dyDescent="0.25">
      <c r="A92" s="26">
        <v>2</v>
      </c>
      <c r="B92" s="26">
        <f>3/8</f>
        <v>0.375</v>
      </c>
      <c r="C92" s="16">
        <f t="shared" si="22"/>
        <v>0.25</v>
      </c>
    </row>
    <row r="93" spans="1:3" x14ac:dyDescent="0.25">
      <c r="A93" s="58">
        <v>3</v>
      </c>
      <c r="B93" s="58">
        <f>1/8</f>
        <v>0.125</v>
      </c>
      <c r="C93" s="16">
        <f t="shared" si="22"/>
        <v>2.25</v>
      </c>
    </row>
    <row r="94" spans="1:3" x14ac:dyDescent="0.25">
      <c r="A94" s="59"/>
      <c r="B94" s="59">
        <f>SUM(B90:B93)</f>
        <v>1</v>
      </c>
    </row>
    <row r="96" spans="1:3" x14ac:dyDescent="0.25">
      <c r="A96" s="5" t="s">
        <v>147</v>
      </c>
      <c r="B96" t="s">
        <v>274</v>
      </c>
    </row>
    <row r="97" spans="1:10" x14ac:dyDescent="0.25">
      <c r="A97" s="5" t="s">
        <v>37</v>
      </c>
      <c r="B97" s="11">
        <f>SUMPRODUCT(A90:A93,B90:B93)</f>
        <v>1.5</v>
      </c>
    </row>
    <row r="98" spans="1:10" x14ac:dyDescent="0.25">
      <c r="A98" s="5" t="s">
        <v>108</v>
      </c>
      <c r="B98" s="11">
        <f>SUMPRODUCT(C90:C93,B90:B93)</f>
        <v>0.75</v>
      </c>
    </row>
    <row r="99" spans="1:10" x14ac:dyDescent="0.25">
      <c r="A99" s="5" t="s">
        <v>264</v>
      </c>
      <c r="B99" s="11">
        <f>B98^0.5</f>
        <v>0.8660254037844386</v>
      </c>
    </row>
    <row r="101" spans="1:10" x14ac:dyDescent="0.25">
      <c r="B101" s="18"/>
      <c r="C101" s="18"/>
      <c r="D101" s="18"/>
      <c r="E101" s="18"/>
      <c r="F101" s="18"/>
      <c r="G101" s="18"/>
    </row>
    <row r="102" spans="1:10" x14ac:dyDescent="0.25">
      <c r="A102" s="11" t="s">
        <v>205</v>
      </c>
      <c r="B102" s="28"/>
      <c r="C102" s="28"/>
      <c r="D102" s="28"/>
      <c r="E102" s="28"/>
      <c r="F102" s="28"/>
      <c r="G102" s="28"/>
    </row>
    <row r="103" spans="1:10" x14ac:dyDescent="0.25">
      <c r="B103" s="28"/>
      <c r="C103" s="28"/>
      <c r="D103" s="28"/>
      <c r="E103" s="15"/>
      <c r="F103" s="28"/>
      <c r="G103" s="28"/>
    </row>
    <row r="104" spans="1:10" x14ac:dyDescent="0.25">
      <c r="A104" s="53" t="s">
        <v>20</v>
      </c>
      <c r="B104" s="53" t="s">
        <v>21</v>
      </c>
      <c r="C104" s="65" t="s">
        <v>206</v>
      </c>
      <c r="D104" s="65" t="s">
        <v>159</v>
      </c>
      <c r="E104" s="65" t="s">
        <v>160</v>
      </c>
      <c r="F104" s="65" t="s">
        <v>161</v>
      </c>
      <c r="G104" s="65" t="s">
        <v>207</v>
      </c>
      <c r="H104" s="65" t="s">
        <v>107</v>
      </c>
      <c r="I104" s="65" t="s">
        <v>163</v>
      </c>
      <c r="J104" s="65" t="s">
        <v>164</v>
      </c>
    </row>
    <row r="105" spans="1:10" x14ac:dyDescent="0.25">
      <c r="A105" s="10">
        <v>1</v>
      </c>
      <c r="B105" s="10">
        <v>0.2</v>
      </c>
      <c r="C105" s="13">
        <f>$A105^1*$B105</f>
        <v>0.2</v>
      </c>
      <c r="D105" s="13">
        <f>$A105^2*$B105</f>
        <v>0.2</v>
      </c>
      <c r="E105" s="13">
        <f>$A105^3*$B105</f>
        <v>0.2</v>
      </c>
      <c r="F105" s="13">
        <f>$A105^4*$B105</f>
        <v>0.2</v>
      </c>
      <c r="G105" s="13">
        <f>($A105-$C$110)^1*$B105</f>
        <v>-0.4</v>
      </c>
      <c r="H105" s="13">
        <f>($A105-$C$110)^2*$B105</f>
        <v>0.8</v>
      </c>
      <c r="I105" s="13">
        <f>($A105-$C$110)^3*$B105</f>
        <v>-1.6</v>
      </c>
      <c r="J105" s="13">
        <f>($A105-$C$110)^4*$B105</f>
        <v>3.2</v>
      </c>
    </row>
    <row r="106" spans="1:10" x14ac:dyDescent="0.25">
      <c r="A106" s="10">
        <v>2</v>
      </c>
      <c r="B106" s="10">
        <v>0.1</v>
      </c>
      <c r="C106" s="13">
        <f t="shared" ref="C106:C109" si="23">$A106^1*$B106</f>
        <v>0.2</v>
      </c>
      <c r="D106" s="13">
        <f t="shared" ref="D106:D109" si="24">$A106^2*$B106</f>
        <v>0.4</v>
      </c>
      <c r="E106" s="13">
        <f t="shared" ref="E106:E109" si="25">$A106^3*$B106</f>
        <v>0.8</v>
      </c>
      <c r="F106" s="13">
        <f t="shared" ref="F106:F109" si="26">$A106^4*$B106</f>
        <v>1.6</v>
      </c>
      <c r="G106" s="13">
        <f t="shared" ref="G106:G109" si="27">($A106-$C$110)^1*$B106</f>
        <v>-0.1</v>
      </c>
      <c r="H106" s="13">
        <f t="shared" ref="H106:H109" si="28">($A106-$C$110)^2*$B106</f>
        <v>0.1</v>
      </c>
      <c r="I106" s="13">
        <f t="shared" ref="I106:I109" si="29">($A106-$C$110)^3*$B106</f>
        <v>-0.1</v>
      </c>
      <c r="J106" s="13">
        <f t="shared" ref="J106:J109" si="30">($A106-$C$110)^4*$B106</f>
        <v>0.1</v>
      </c>
    </row>
    <row r="107" spans="1:10" x14ac:dyDescent="0.25">
      <c r="A107" s="10">
        <v>3</v>
      </c>
      <c r="B107" s="4">
        <v>0.5</v>
      </c>
      <c r="C107" s="13">
        <f t="shared" si="23"/>
        <v>1.5</v>
      </c>
      <c r="D107" s="13">
        <f t="shared" si="24"/>
        <v>4.5</v>
      </c>
      <c r="E107" s="13">
        <f t="shared" si="25"/>
        <v>13.5</v>
      </c>
      <c r="F107" s="13">
        <f t="shared" si="26"/>
        <v>40.5</v>
      </c>
      <c r="G107" s="13">
        <f t="shared" si="27"/>
        <v>0</v>
      </c>
      <c r="H107" s="13">
        <f t="shared" si="28"/>
        <v>0</v>
      </c>
      <c r="I107" s="13">
        <f t="shared" si="29"/>
        <v>0</v>
      </c>
      <c r="J107" s="13">
        <f t="shared" si="30"/>
        <v>0</v>
      </c>
    </row>
    <row r="108" spans="1:10" x14ac:dyDescent="0.25">
      <c r="A108" s="10">
        <v>5</v>
      </c>
      <c r="B108" s="10">
        <v>0.1</v>
      </c>
      <c r="C108" s="13">
        <f t="shared" si="23"/>
        <v>0.5</v>
      </c>
      <c r="D108" s="13">
        <f t="shared" si="24"/>
        <v>2.5</v>
      </c>
      <c r="E108" s="13">
        <f t="shared" si="25"/>
        <v>12.5</v>
      </c>
      <c r="F108" s="13">
        <f t="shared" si="26"/>
        <v>62.5</v>
      </c>
      <c r="G108" s="13">
        <f t="shared" si="27"/>
        <v>0.2</v>
      </c>
      <c r="H108" s="13">
        <f t="shared" si="28"/>
        <v>0.4</v>
      </c>
      <c r="I108" s="13">
        <f t="shared" si="29"/>
        <v>0.8</v>
      </c>
      <c r="J108" s="13">
        <f t="shared" si="30"/>
        <v>1.6</v>
      </c>
    </row>
    <row r="109" spans="1:10" x14ac:dyDescent="0.25">
      <c r="A109" s="10">
        <v>6</v>
      </c>
      <c r="B109" s="10">
        <v>0.1</v>
      </c>
      <c r="C109" s="13">
        <f t="shared" si="23"/>
        <v>0.60000000000000009</v>
      </c>
      <c r="D109" s="13">
        <f t="shared" si="24"/>
        <v>3.6</v>
      </c>
      <c r="E109" s="13">
        <f t="shared" si="25"/>
        <v>21.6</v>
      </c>
      <c r="F109" s="13">
        <f t="shared" si="26"/>
        <v>129.6</v>
      </c>
      <c r="G109" s="13">
        <f t="shared" si="27"/>
        <v>0.30000000000000004</v>
      </c>
      <c r="H109" s="13">
        <f t="shared" si="28"/>
        <v>0.9</v>
      </c>
      <c r="I109" s="13">
        <f t="shared" si="29"/>
        <v>2.7</v>
      </c>
      <c r="J109" s="13">
        <f t="shared" si="30"/>
        <v>8.1</v>
      </c>
    </row>
    <row r="110" spans="1:10" x14ac:dyDescent="0.25">
      <c r="A110" s="66" t="s">
        <v>272</v>
      </c>
      <c r="B110" s="66">
        <f>SUM(B105:B109)</f>
        <v>1</v>
      </c>
      <c r="C110" s="66">
        <f t="shared" ref="C110:J110" si="31">SUM(C105:C109)</f>
        <v>3</v>
      </c>
      <c r="D110" s="66">
        <f t="shared" si="31"/>
        <v>11.2</v>
      </c>
      <c r="E110" s="66">
        <f t="shared" si="31"/>
        <v>48.6</v>
      </c>
      <c r="F110" s="66">
        <f t="shared" si="31"/>
        <v>234.39999999999998</v>
      </c>
      <c r="G110" s="66">
        <f t="shared" si="31"/>
        <v>0</v>
      </c>
      <c r="H110" s="66">
        <f t="shared" si="31"/>
        <v>2.2000000000000002</v>
      </c>
      <c r="I110" s="66">
        <f t="shared" si="31"/>
        <v>1.8</v>
      </c>
      <c r="J110" s="66">
        <f t="shared" si="31"/>
        <v>13</v>
      </c>
    </row>
    <row r="111" spans="1:10" x14ac:dyDescent="0.25">
      <c r="A111" s="10"/>
      <c r="B111" s="10"/>
    </row>
    <row r="112" spans="1:10" ht="60" x14ac:dyDescent="0.25">
      <c r="A112" s="67" t="s">
        <v>208</v>
      </c>
      <c r="B112" s="10"/>
      <c r="D112" s="67" t="s">
        <v>209</v>
      </c>
    </row>
    <row r="113" spans="1:5" x14ac:dyDescent="0.25">
      <c r="A113" s="5" t="s">
        <v>210</v>
      </c>
      <c r="B113" s="12">
        <f>C110</f>
        <v>3</v>
      </c>
      <c r="D113" s="5" t="s">
        <v>211</v>
      </c>
      <c r="E113" s="12">
        <f>G110</f>
        <v>0</v>
      </c>
    </row>
    <row r="114" spans="1:5" x14ac:dyDescent="0.25">
      <c r="A114" s="5" t="s">
        <v>212</v>
      </c>
      <c r="B114" s="12">
        <f>D110</f>
        <v>11.2</v>
      </c>
      <c r="D114" s="5" t="s">
        <v>213</v>
      </c>
      <c r="E114" s="12">
        <f>H110</f>
        <v>2.2000000000000002</v>
      </c>
    </row>
    <row r="115" spans="1:5" x14ac:dyDescent="0.25">
      <c r="A115" s="5" t="s">
        <v>214</v>
      </c>
      <c r="B115" s="12">
        <f>E110</f>
        <v>48.6</v>
      </c>
      <c r="D115" s="5" t="s">
        <v>215</v>
      </c>
      <c r="E115" s="12">
        <f>I110</f>
        <v>1.8</v>
      </c>
    </row>
    <row r="116" spans="1:5" x14ac:dyDescent="0.25">
      <c r="A116" s="5" t="s">
        <v>216</v>
      </c>
      <c r="B116" s="12">
        <f>F110</f>
        <v>234.39999999999998</v>
      </c>
      <c r="D116" s="5" t="s">
        <v>217</v>
      </c>
      <c r="E116" s="12">
        <f>J110</f>
        <v>13</v>
      </c>
    </row>
    <row r="117" spans="1:5" x14ac:dyDescent="0.25">
      <c r="A117" s="10"/>
      <c r="B117" s="10"/>
    </row>
    <row r="118" spans="1:5" x14ac:dyDescent="0.25">
      <c r="A118" s="10"/>
      <c r="B118" s="10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7" workbookViewId="0">
      <selection activeCell="U52" sqref="U52"/>
    </sheetView>
  </sheetViews>
  <sheetFormatPr defaultRowHeight="15" x14ac:dyDescent="0.25"/>
  <sheetData>
    <row r="1" spans="1:7" x14ac:dyDescent="0.25">
      <c r="A1" s="39" t="s">
        <v>56</v>
      </c>
    </row>
    <row r="2" spans="1:7" x14ac:dyDescent="0.25">
      <c r="A2" t="s">
        <v>197</v>
      </c>
      <c r="G2" t="s">
        <v>198</v>
      </c>
    </row>
    <row r="4" spans="1:7" x14ac:dyDescent="0.25">
      <c r="A4" t="s">
        <v>276</v>
      </c>
    </row>
    <row r="50" spans="1:1" x14ac:dyDescent="0.25">
      <c r="A50" s="39" t="s">
        <v>73</v>
      </c>
    </row>
    <row r="51" spans="1:1" x14ac:dyDescent="0.25">
      <c r="A51" t="s">
        <v>199</v>
      </c>
    </row>
    <row r="52" spans="1:1" x14ac:dyDescent="0.25">
      <c r="A52" t="s">
        <v>201</v>
      </c>
    </row>
    <row r="53" spans="1:1" x14ac:dyDescent="0.25">
      <c r="A53" t="s">
        <v>202</v>
      </c>
    </row>
    <row r="54" spans="1:1" x14ac:dyDescent="0.25">
      <c r="A54" t="s">
        <v>203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opLeftCell="A10" workbookViewId="0">
      <selection activeCell="J6" sqref="J6"/>
    </sheetView>
  </sheetViews>
  <sheetFormatPr defaultRowHeight="15" x14ac:dyDescent="0.25"/>
  <sheetData>
    <row r="1" spans="1:1" x14ac:dyDescent="0.25">
      <c r="A1" s="39" t="s">
        <v>56</v>
      </c>
    </row>
    <row r="2" spans="1:1" x14ac:dyDescent="0.25">
      <c r="A2" t="s">
        <v>195</v>
      </c>
    </row>
    <row r="3" spans="1:1" x14ac:dyDescent="0.25">
      <c r="A3" t="s">
        <v>204</v>
      </c>
    </row>
    <row r="4" spans="1:1" x14ac:dyDescent="0.25">
      <c r="A4" t="s">
        <v>196</v>
      </c>
    </row>
    <row r="15" spans="1:1" x14ac:dyDescent="0.25">
      <c r="A15" s="39" t="s">
        <v>73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topLeftCell="A4" zoomScaleNormal="100" workbookViewId="0">
      <selection activeCell="G40" sqref="G40"/>
    </sheetView>
  </sheetViews>
  <sheetFormatPr defaultRowHeight="15" x14ac:dyDescent="0.25"/>
  <cols>
    <col min="1" max="1" width="13.140625" customWidth="1"/>
  </cols>
  <sheetData>
    <row r="1" spans="1:16" x14ac:dyDescent="0.25">
      <c r="A1" t="s">
        <v>186</v>
      </c>
    </row>
    <row r="2" spans="1:16" x14ac:dyDescent="0.25">
      <c r="A2" t="s">
        <v>15</v>
      </c>
      <c r="F2" s="60" t="s">
        <v>185</v>
      </c>
      <c r="K2" t="s">
        <v>200</v>
      </c>
    </row>
    <row r="3" spans="1:16" x14ac:dyDescent="0.25">
      <c r="A3" s="26" t="s">
        <v>20</v>
      </c>
      <c r="B3" s="26">
        <v>-3</v>
      </c>
      <c r="C3" s="26">
        <v>-1</v>
      </c>
      <c r="D3" s="26">
        <v>1</v>
      </c>
      <c r="E3" s="26">
        <v>2</v>
      </c>
      <c r="F3" s="62"/>
      <c r="K3" s="64" t="s">
        <v>192</v>
      </c>
    </row>
    <row r="4" spans="1:16" x14ac:dyDescent="0.25">
      <c r="A4" s="26" t="s">
        <v>21</v>
      </c>
      <c r="B4" s="26">
        <v>0.1</v>
      </c>
      <c r="C4" s="26">
        <v>0.2</v>
      </c>
      <c r="D4" s="47">
        <v>0.4</v>
      </c>
      <c r="E4" s="26">
        <v>0.3</v>
      </c>
      <c r="F4" s="31">
        <f>SUMPRODUCT(B3:E3,B4:E4)</f>
        <v>0.5</v>
      </c>
      <c r="K4" s="64" t="s">
        <v>193</v>
      </c>
    </row>
    <row r="5" spans="1:16" x14ac:dyDescent="0.25">
      <c r="A5" s="16" t="s">
        <v>187</v>
      </c>
      <c r="B5" s="4">
        <f>B3^2</f>
        <v>9</v>
      </c>
      <c r="C5" s="4">
        <f t="shared" ref="C5:E5" si="0">C3^2</f>
        <v>1</v>
      </c>
      <c r="D5" s="4">
        <f t="shared" si="0"/>
        <v>1</v>
      </c>
      <c r="E5" s="4">
        <f t="shared" si="0"/>
        <v>4</v>
      </c>
      <c r="F5" s="31">
        <f>SUMPRODUCT(B4:E4,B5:E5)</f>
        <v>2.7</v>
      </c>
      <c r="K5" s="64" t="s">
        <v>194</v>
      </c>
      <c r="P5" s="1" t="s">
        <v>191</v>
      </c>
    </row>
    <row r="6" spans="1:16" x14ac:dyDescent="0.25">
      <c r="B6" s="10"/>
      <c r="C6" s="10"/>
      <c r="D6" s="10"/>
      <c r="E6" s="10"/>
      <c r="F6" s="60"/>
    </row>
    <row r="7" spans="1:16" x14ac:dyDescent="0.25">
      <c r="A7" t="s">
        <v>16</v>
      </c>
      <c r="B7" s="10"/>
      <c r="C7" s="10"/>
      <c r="D7" s="10"/>
      <c r="E7" s="10"/>
      <c r="F7" s="60"/>
    </row>
    <row r="8" spans="1:16" x14ac:dyDescent="0.25">
      <c r="A8" s="26" t="s">
        <v>20</v>
      </c>
      <c r="B8" s="26">
        <v>-3</v>
      </c>
      <c r="C8" s="26">
        <v>-1</v>
      </c>
      <c r="D8" s="26">
        <v>1</v>
      </c>
      <c r="E8" s="26">
        <v>2</v>
      </c>
      <c r="F8" s="60"/>
    </row>
    <row r="9" spans="1:16" x14ac:dyDescent="0.25">
      <c r="A9" s="26" t="s">
        <v>21</v>
      </c>
      <c r="B9" s="58">
        <v>0.1</v>
      </c>
      <c r="C9" s="58">
        <v>0.2</v>
      </c>
      <c r="D9" s="63">
        <v>0.4</v>
      </c>
      <c r="E9" s="58">
        <v>0.3</v>
      </c>
      <c r="F9" s="60" t="s">
        <v>190</v>
      </c>
      <c r="G9" s="60" t="s">
        <v>190</v>
      </c>
    </row>
    <row r="10" spans="1:16" x14ac:dyDescent="0.25">
      <c r="A10" s="16" t="s">
        <v>188</v>
      </c>
      <c r="B10" s="4">
        <f>3*B8+4</f>
        <v>-5</v>
      </c>
      <c r="C10" s="4">
        <f t="shared" ref="C10:E10" si="1">3*C8+4</f>
        <v>1</v>
      </c>
      <c r="D10" s="4">
        <f t="shared" si="1"/>
        <v>7</v>
      </c>
      <c r="E10" s="4">
        <f t="shared" si="1"/>
        <v>10</v>
      </c>
      <c r="F10" s="61">
        <f>SUMPRODUCT(B10:E10,B9:E9)</f>
        <v>5.5</v>
      </c>
      <c r="G10" s="61">
        <f>3*F4+4</f>
        <v>5.5</v>
      </c>
    </row>
    <row r="11" spans="1:16" x14ac:dyDescent="0.25">
      <c r="A11" s="16" t="s">
        <v>189</v>
      </c>
      <c r="B11" s="4">
        <f>2*B8-5</f>
        <v>-11</v>
      </c>
      <c r="C11" s="4">
        <f t="shared" ref="C11:E11" si="2">2*C8-5</f>
        <v>-7</v>
      </c>
      <c r="D11" s="4">
        <f t="shared" si="2"/>
        <v>-3</v>
      </c>
      <c r="E11" s="4">
        <f t="shared" si="2"/>
        <v>-1</v>
      </c>
      <c r="F11" s="61">
        <f>SUMPRODUCT(B11:E11,B9:E9)</f>
        <v>-4</v>
      </c>
      <c r="G11" s="61">
        <f>2*F4-5</f>
        <v>-4</v>
      </c>
    </row>
    <row r="12" spans="1:16" x14ac:dyDescent="0.25">
      <c r="B12" s="10"/>
      <c r="C12" s="10"/>
      <c r="D12" s="10"/>
      <c r="E12" s="10"/>
      <c r="F12" s="60"/>
      <c r="G12" s="10"/>
    </row>
    <row r="13" spans="1:16" x14ac:dyDescent="0.25">
      <c r="A13" t="s">
        <v>17</v>
      </c>
      <c r="B13" s="10"/>
      <c r="C13" s="10"/>
      <c r="D13" s="10"/>
      <c r="E13" s="10"/>
      <c r="F13" s="60"/>
      <c r="G13" s="10"/>
    </row>
    <row r="14" spans="1:16" x14ac:dyDescent="0.25">
      <c r="A14" t="s">
        <v>218</v>
      </c>
      <c r="B14" s="10"/>
      <c r="C14" s="10"/>
      <c r="D14" s="10"/>
      <c r="E14" s="10"/>
      <c r="F14" s="60"/>
      <c r="G14" s="10"/>
    </row>
    <row r="15" spans="1:16" x14ac:dyDescent="0.25">
      <c r="B15" s="10"/>
      <c r="C15" s="10"/>
      <c r="D15" s="10"/>
      <c r="E15" s="10"/>
      <c r="F15" s="60"/>
      <c r="G15" s="10"/>
    </row>
    <row r="16" spans="1:16" x14ac:dyDescent="0.25">
      <c r="A16" s="26" t="s">
        <v>20</v>
      </c>
      <c r="B16" s="26">
        <v>2</v>
      </c>
      <c r="C16" s="26">
        <v>4</v>
      </c>
      <c r="D16" s="26">
        <v>5</v>
      </c>
      <c r="E16" s="26" t="s">
        <v>185</v>
      </c>
      <c r="F16" s="60"/>
      <c r="G16" s="60"/>
    </row>
    <row r="17" spans="1:15" x14ac:dyDescent="0.25">
      <c r="A17" s="26" t="s">
        <v>21</v>
      </c>
      <c r="B17" s="26">
        <v>0.1</v>
      </c>
      <c r="C17" s="26">
        <v>0.3</v>
      </c>
      <c r="D17" s="26">
        <v>0.6</v>
      </c>
      <c r="E17" s="4">
        <f>SUMPRODUCT(B16:D16,B17:D17)</f>
        <v>4.4000000000000004</v>
      </c>
    </row>
    <row r="19" spans="1:15" x14ac:dyDescent="0.25">
      <c r="A19" s="26" t="s">
        <v>219</v>
      </c>
      <c r="B19" s="26">
        <v>2</v>
      </c>
      <c r="C19" s="26">
        <v>3</v>
      </c>
      <c r="D19" s="26" t="s">
        <v>190</v>
      </c>
    </row>
    <row r="20" spans="1:15" x14ac:dyDescent="0.25">
      <c r="A20" s="26" t="s">
        <v>220</v>
      </c>
      <c r="B20" s="47">
        <v>0.8</v>
      </c>
      <c r="C20" s="47">
        <v>0.2</v>
      </c>
      <c r="D20" s="4">
        <f>SUMPRODUCT(B19:C19,B20:C20)</f>
        <v>2.2000000000000002</v>
      </c>
    </row>
    <row r="21" spans="1:15" x14ac:dyDescent="0.25">
      <c r="A21" s="68" t="s">
        <v>221</v>
      </c>
      <c r="B21" s="15"/>
      <c r="C21" s="15"/>
      <c r="D21" s="69"/>
    </row>
    <row r="23" spans="1:15" x14ac:dyDescent="0.25">
      <c r="A23" s="26" t="s">
        <v>222</v>
      </c>
      <c r="B23" s="4">
        <v>4</v>
      </c>
      <c r="C23" s="4">
        <v>5</v>
      </c>
      <c r="D23" s="4">
        <v>6</v>
      </c>
      <c r="E23" s="4">
        <v>7</v>
      </c>
      <c r="F23" s="4">
        <v>8</v>
      </c>
      <c r="G23" s="26" t="s">
        <v>223</v>
      </c>
    </row>
    <row r="24" spans="1:15" x14ac:dyDescent="0.25">
      <c r="A24" s="26" t="s">
        <v>21</v>
      </c>
      <c r="B24" s="4">
        <f>B17*B20</f>
        <v>8.0000000000000016E-2</v>
      </c>
      <c r="C24" s="4">
        <f>C20*B17</f>
        <v>2.0000000000000004E-2</v>
      </c>
      <c r="D24" s="4">
        <f>C17*B20</f>
        <v>0.24</v>
      </c>
      <c r="E24" s="4">
        <f>D17*B20+C17*C20</f>
        <v>0.54</v>
      </c>
      <c r="F24" s="4">
        <f>D17*C20</f>
        <v>0.12</v>
      </c>
      <c r="G24" s="4">
        <f>SUMPRODUCT(B23:F23,B24:F24)</f>
        <v>6.6000000000000005</v>
      </c>
      <c r="H24">
        <f>E17+D20</f>
        <v>6.6000000000000005</v>
      </c>
    </row>
    <row r="25" spans="1:15" x14ac:dyDescent="0.25">
      <c r="K25" t="s">
        <v>224</v>
      </c>
    </row>
    <row r="26" spans="1:15" x14ac:dyDescent="0.25">
      <c r="K26" s="64" t="s">
        <v>192</v>
      </c>
    </row>
    <row r="27" spans="1:15" x14ac:dyDescent="0.25">
      <c r="A27" t="s">
        <v>225</v>
      </c>
      <c r="K27" s="64" t="s">
        <v>193</v>
      </c>
      <c r="O27" s="1" t="s">
        <v>191</v>
      </c>
    </row>
    <row r="28" spans="1:15" x14ac:dyDescent="0.25">
      <c r="A28" s="26" t="s">
        <v>20</v>
      </c>
      <c r="B28" s="26">
        <v>-3</v>
      </c>
      <c r="C28" s="26">
        <v>-1</v>
      </c>
      <c r="D28" s="26">
        <v>1</v>
      </c>
      <c r="E28" s="26">
        <v>2</v>
      </c>
      <c r="F28" s="62"/>
    </row>
    <row r="29" spans="1:15" x14ac:dyDescent="0.25">
      <c r="A29" s="26" t="s">
        <v>21</v>
      </c>
      <c r="B29" s="26">
        <v>0.1</v>
      </c>
      <c r="C29" s="26">
        <v>0.2</v>
      </c>
      <c r="D29" s="47">
        <v>0.4</v>
      </c>
      <c r="E29" s="26">
        <v>0.3</v>
      </c>
      <c r="F29" s="31">
        <f>SUMPRODUCT(B28:E28,B29:E29)</f>
        <v>0.5</v>
      </c>
    </row>
    <row r="30" spans="1:15" x14ac:dyDescent="0.25">
      <c r="A30" s="26" t="s">
        <v>107</v>
      </c>
      <c r="B30" s="4">
        <f>(B28-$F$4)^2*B29</f>
        <v>1.2250000000000001</v>
      </c>
      <c r="C30" s="4">
        <f t="shared" ref="C30:E30" si="3">(C28-$F$4)^2*C29</f>
        <v>0.45</v>
      </c>
      <c r="D30" s="4">
        <f t="shared" si="3"/>
        <v>0.1</v>
      </c>
      <c r="E30" s="4">
        <f t="shared" si="3"/>
        <v>0.67499999999999993</v>
      </c>
      <c r="F30" s="70">
        <f>SUM(B30:E30)</f>
        <v>2.4500000000000002</v>
      </c>
      <c r="G30" s="71">
        <f>F32-F29^2</f>
        <v>2.4500000000000002</v>
      </c>
    </row>
    <row r="31" spans="1:15" x14ac:dyDescent="0.25">
      <c r="A31" s="26" t="s">
        <v>226</v>
      </c>
      <c r="B31" s="4">
        <f>B28^2</f>
        <v>9</v>
      </c>
      <c r="C31" s="4">
        <f t="shared" ref="C31:E31" si="4">C28^2</f>
        <v>1</v>
      </c>
      <c r="D31" s="4">
        <f t="shared" si="4"/>
        <v>1</v>
      </c>
      <c r="E31" s="4">
        <f t="shared" si="4"/>
        <v>4</v>
      </c>
      <c r="F31" s="31"/>
    </row>
    <row r="32" spans="1:15" x14ac:dyDescent="0.25">
      <c r="A32" s="26" t="s">
        <v>21</v>
      </c>
      <c r="B32" s="4">
        <f>B29</f>
        <v>0.1</v>
      </c>
      <c r="C32" s="4">
        <f t="shared" ref="C32:E32" si="5">C29</f>
        <v>0.2</v>
      </c>
      <c r="D32" s="4">
        <f t="shared" si="5"/>
        <v>0.4</v>
      </c>
      <c r="E32" s="4">
        <f t="shared" si="5"/>
        <v>0.3</v>
      </c>
      <c r="F32" s="31">
        <f>SUMPRODUCT(B31:E31,B32:E32)</f>
        <v>2.7</v>
      </c>
    </row>
    <row r="34" spans="1:8" x14ac:dyDescent="0.25">
      <c r="A34" s="16" t="s">
        <v>188</v>
      </c>
      <c r="B34" s="4">
        <f>3*B28+4</f>
        <v>-5</v>
      </c>
      <c r="C34" s="4">
        <f t="shared" ref="C34:E34" si="6">3*C28+4</f>
        <v>1</v>
      </c>
      <c r="D34" s="4">
        <f t="shared" si="6"/>
        <v>7</v>
      </c>
      <c r="E34" s="4">
        <f t="shared" si="6"/>
        <v>10</v>
      </c>
      <c r="F34" s="3"/>
    </row>
    <row r="35" spans="1:8" x14ac:dyDescent="0.25">
      <c r="A35" s="26" t="s">
        <v>21</v>
      </c>
      <c r="B35" s="4">
        <f>B32</f>
        <v>0.1</v>
      </c>
      <c r="C35" s="4">
        <f t="shared" ref="C35:E35" si="7">C32</f>
        <v>0.2</v>
      </c>
      <c r="D35" s="4">
        <f t="shared" si="7"/>
        <v>0.4</v>
      </c>
      <c r="E35" s="4">
        <f t="shared" si="7"/>
        <v>0.3</v>
      </c>
      <c r="F35" s="4">
        <f>SUMPRODUCT(B34:E34,B35:E35)</f>
        <v>5.5</v>
      </c>
    </row>
    <row r="36" spans="1:8" x14ac:dyDescent="0.25">
      <c r="A36" s="26" t="s">
        <v>227</v>
      </c>
      <c r="B36" s="4">
        <f>(B34-$F$35)^2*B35</f>
        <v>11.025</v>
      </c>
      <c r="C36" s="4">
        <f t="shared" ref="C36:E36" si="8">(C34-$F$35)^2*C35</f>
        <v>4.05</v>
      </c>
      <c r="D36" s="4">
        <f t="shared" si="8"/>
        <v>0.9</v>
      </c>
      <c r="E36" s="4">
        <f t="shared" si="8"/>
        <v>6.0750000000000002</v>
      </c>
      <c r="F36" s="70">
        <f>SUM(B36:E36)</f>
        <v>22.05</v>
      </c>
      <c r="G36" s="71">
        <f>3^2*F30</f>
        <v>22.05</v>
      </c>
      <c r="H36" s="71">
        <f>F37-F35^2</f>
        <v>22.049999999999997</v>
      </c>
    </row>
    <row r="37" spans="1:8" x14ac:dyDescent="0.25">
      <c r="A37" s="47" t="s">
        <v>228</v>
      </c>
      <c r="B37" s="4">
        <f>B34^2</f>
        <v>25</v>
      </c>
      <c r="C37" s="4">
        <f t="shared" ref="C37:E37" si="9">C34^2</f>
        <v>1</v>
      </c>
      <c r="D37" s="4">
        <f t="shared" si="9"/>
        <v>49</v>
      </c>
      <c r="E37" s="4">
        <f t="shared" si="9"/>
        <v>100</v>
      </c>
      <c r="F37" s="4">
        <f>SUMPRODUCT(B37:E37,B35:E35)</f>
        <v>52.3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definicie</vt:lpstr>
      <vt:lpstr>NP</vt:lpstr>
      <vt:lpstr> hypergeometricke rozdelenie NP</vt:lpstr>
      <vt:lpstr>binomicke rozdelenie NP</vt:lpstr>
      <vt:lpstr>zavisle a nezavisle pokusy</vt:lpstr>
      <vt:lpstr>DNP</vt:lpstr>
      <vt:lpstr>SNP</vt:lpstr>
      <vt:lpstr>rovnomerne rozdelenie NP</vt:lpstr>
      <vt:lpstr>vlastnosti E(X) a D(X)</vt:lpstr>
    </vt:vector>
  </TitlesOfParts>
  <Company>MTF STU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stud_uiam18</dc:creator>
  <cp:lastModifiedBy>Janette Kotianová</cp:lastModifiedBy>
  <dcterms:created xsi:type="dcterms:W3CDTF">2015-10-20T08:03:50Z</dcterms:created>
  <dcterms:modified xsi:type="dcterms:W3CDTF">2025-10-10T08:22:40Z</dcterms:modified>
</cp:coreProperties>
</file>