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MMPVE_2023_ais\"/>
    </mc:Choice>
  </mc:AlternateContent>
  <bookViews>
    <workbookView xWindow="0" yWindow="0" windowWidth="28800" windowHeight="12330" activeTab="6"/>
  </bookViews>
  <sheets>
    <sheet name="analyticke nastroje" sheetId="7" r:id="rId1"/>
    <sheet name="charakteristiky a triedenie" sheetId="1" r:id="rId2"/>
    <sheet name="test normality" sheetId="2" r:id="rId3"/>
    <sheet name="chi kv test_N(6;100^2)" sheetId="3" r:id="rId4"/>
    <sheet name="chi kv test _Bi(30;0,2)" sheetId="6" r:id="rId5"/>
    <sheet name="chi kv test_Po(20)" sheetId="8" r:id="rId6"/>
    <sheet name="K-S test dobrej " sheetId="4" r:id="rId7"/>
    <sheet name="U(1;10) histogram" sheetId="9" r:id="rId8"/>
  </sheets>
  <externalReferences>
    <externalReference r:id="rId9"/>
    <externalReference r:id="rId10"/>
  </externalReferenc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9" l="1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2" i="9"/>
  <c r="Z4" i="9"/>
  <c r="Z5" i="9"/>
  <c r="Z6" i="9"/>
  <c r="Z7" i="9"/>
  <c r="Z8" i="9"/>
  <c r="Z9" i="9"/>
  <c r="Z10" i="9"/>
  <c r="Z11" i="9"/>
  <c r="Z3" i="9"/>
  <c r="Y3" i="9" a="1"/>
  <c r="Y3" i="9" s="1"/>
  <c r="H2" i="9"/>
  <c r="K5" i="9" s="1"/>
  <c r="G3" i="1"/>
  <c r="F2" i="9"/>
  <c r="K28" i="9" l="1"/>
  <c r="K27" i="9"/>
  <c r="K26" i="9"/>
  <c r="K16" i="9"/>
  <c r="K15" i="9"/>
  <c r="K14" i="9"/>
  <c r="Z12" i="9"/>
  <c r="K4" i="9"/>
  <c r="K3" i="9"/>
  <c r="K24" i="9"/>
  <c r="K23" i="9"/>
  <c r="K2" i="9"/>
  <c r="K22" i="9"/>
  <c r="K10" i="9"/>
  <c r="K33" i="9"/>
  <c r="K21" i="9"/>
  <c r="K9" i="9"/>
  <c r="K32" i="9"/>
  <c r="K20" i="9"/>
  <c r="K8" i="9"/>
  <c r="K31" i="9"/>
  <c r="K19" i="9"/>
  <c r="K7" i="9"/>
  <c r="K25" i="9"/>
  <c r="K13" i="9"/>
  <c r="K12" i="9"/>
  <c r="K11" i="9"/>
  <c r="K30" i="9"/>
  <c r="K18" i="9"/>
  <c r="K6" i="9"/>
  <c r="K29" i="9"/>
  <c r="K17" i="9"/>
  <c r="Y10" i="9"/>
  <c r="Y8" i="9"/>
  <c r="Y4" i="9"/>
  <c r="Y11" i="9"/>
  <c r="Y9" i="9"/>
  <c r="Y7" i="9"/>
  <c r="Y6" i="9"/>
  <c r="Y5" i="9"/>
  <c r="Y96" i="8"/>
  <c r="Y98" i="8"/>
  <c r="Y99" i="8"/>
  <c r="Y101" i="8"/>
  <c r="Z99" i="8"/>
  <c r="Z100" i="8"/>
  <c r="Z101" i="8"/>
  <c r="Z86" i="8"/>
  <c r="Z87" i="8"/>
  <c r="Z89" i="8"/>
  <c r="Z90" i="8"/>
  <c r="Z91" i="8"/>
  <c r="Y92" i="8" s="1"/>
  <c r="Z92" i="8"/>
  <c r="Y93" i="8" s="1"/>
  <c r="Z93" i="8"/>
  <c r="Y94" i="8" s="1"/>
  <c r="Z94" i="8"/>
  <c r="Z95" i="8"/>
  <c r="Z96" i="8"/>
  <c r="Y97" i="8" s="1"/>
  <c r="Z97" i="8"/>
  <c r="Z98" i="8"/>
  <c r="Z85" i="8"/>
  <c r="Y86" i="8" s="1"/>
  <c r="W84" i="8"/>
  <c r="Z88" i="8" s="1"/>
  <c r="Y91" i="8"/>
  <c r="Y88" i="8"/>
  <c r="Y87" i="8"/>
  <c r="N90" i="8"/>
  <c r="M91" i="8" s="1"/>
  <c r="N91" i="8"/>
  <c r="N92" i="8"/>
  <c r="M93" i="8" s="1"/>
  <c r="K84" i="8"/>
  <c r="N93" i="8" s="1"/>
  <c r="M94" i="8" s="1"/>
  <c r="L2" i="9" l="1" a="1"/>
  <c r="Y12" i="9"/>
  <c r="AA3" i="9" s="1"/>
  <c r="Y89" i="8"/>
  <c r="AB85" i="8" a="1"/>
  <c r="AB85" i="8" s="1"/>
  <c r="Y95" i="8"/>
  <c r="N88" i="8"/>
  <c r="M89" i="8" s="1"/>
  <c r="N85" i="8"/>
  <c r="O85" i="8" s="1"/>
  <c r="Y100" i="8"/>
  <c r="N89" i="8"/>
  <c r="M90" i="8" s="1"/>
  <c r="N87" i="8"/>
  <c r="N86" i="8"/>
  <c r="N94" i="8"/>
  <c r="AA88" i="8"/>
  <c r="Y90" i="8"/>
  <c r="M92" i="8"/>
  <c r="N66" i="8"/>
  <c r="T69" i="8"/>
  <c r="U56" i="8"/>
  <c r="U60" i="8"/>
  <c r="U61" i="8"/>
  <c r="U62" i="8"/>
  <c r="T63" i="8"/>
  <c r="U63" i="8" s="1"/>
  <c r="T62" i="8"/>
  <c r="T61" i="8"/>
  <c r="T60" i="8"/>
  <c r="T59" i="8"/>
  <c r="U59" i="8" s="1"/>
  <c r="T58" i="8"/>
  <c r="U58" i="8" s="1"/>
  <c r="T57" i="8"/>
  <c r="U57" i="8" s="1"/>
  <c r="T56" i="8"/>
  <c r="T55" i="8"/>
  <c r="U55" i="8" s="1"/>
  <c r="T54" i="8"/>
  <c r="U54" i="8" s="1"/>
  <c r="T53" i="8"/>
  <c r="U53" i="8" s="1"/>
  <c r="T52" i="8"/>
  <c r="U52" i="8" s="1"/>
  <c r="T51" i="8"/>
  <c r="U51" i="8" s="1"/>
  <c r="O51" i="8"/>
  <c r="O65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T64" i="8" s="1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20" i="8"/>
  <c r="E18" i="3"/>
  <c r="K20" i="8"/>
  <c r="O90" i="8" s="1"/>
  <c r="G19" i="8"/>
  <c r="F19" i="8"/>
  <c r="E19" i="8"/>
  <c r="D19" i="8"/>
  <c r="AA7" i="9" l="1"/>
  <c r="AA11" i="9"/>
  <c r="AA5" i="9"/>
  <c r="L2" i="9"/>
  <c r="L30" i="9"/>
  <c r="L3" i="9"/>
  <c r="L17" i="9"/>
  <c r="L9" i="9"/>
  <c r="L5" i="9"/>
  <c r="L8" i="9"/>
  <c r="L14" i="9"/>
  <c r="L25" i="9"/>
  <c r="L7" i="9"/>
  <c r="L29" i="9"/>
  <c r="L23" i="9"/>
  <c r="L33" i="9"/>
  <c r="L28" i="9"/>
  <c r="L20" i="9"/>
  <c r="L15" i="9"/>
  <c r="L13" i="9"/>
  <c r="L18" i="9"/>
  <c r="L12" i="9"/>
  <c r="L26" i="9"/>
  <c r="L11" i="9"/>
  <c r="L24" i="9"/>
  <c r="L6" i="9"/>
  <c r="L10" i="9"/>
  <c r="L22" i="9"/>
  <c r="L32" i="9"/>
  <c r="L16" i="9"/>
  <c r="L27" i="9"/>
  <c r="L21" i="9"/>
  <c r="L19" i="9"/>
  <c r="L4" i="9"/>
  <c r="L31" i="9"/>
  <c r="AA9" i="9"/>
  <c r="AA4" i="9"/>
  <c r="AA10" i="9"/>
  <c r="AA6" i="9"/>
  <c r="AA8" i="9"/>
  <c r="U65" i="8"/>
  <c r="T68" i="8" s="1"/>
  <c r="T70" i="8" s="1"/>
  <c r="U64" i="8"/>
  <c r="T71" i="8"/>
  <c r="AA85" i="8"/>
  <c r="AA93" i="8"/>
  <c r="AB95" i="8"/>
  <c r="N22" i="8"/>
  <c r="M23" i="8" s="1"/>
  <c r="AA96" i="8"/>
  <c r="AA97" i="8"/>
  <c r="AA98" i="8"/>
  <c r="AA87" i="8"/>
  <c r="AA86" i="8"/>
  <c r="AA91" i="8"/>
  <c r="AA89" i="8"/>
  <c r="AB99" i="8"/>
  <c r="AA90" i="8"/>
  <c r="N29" i="8"/>
  <c r="O29" i="8" s="1"/>
  <c r="AB89" i="8"/>
  <c r="AB88" i="8"/>
  <c r="AB92" i="8"/>
  <c r="O92" i="8"/>
  <c r="AB97" i="8"/>
  <c r="AB96" i="8"/>
  <c r="AA94" i="8"/>
  <c r="AB93" i="8"/>
  <c r="T65" i="8"/>
  <c r="O88" i="8"/>
  <c r="AB101" i="8"/>
  <c r="AB100" i="8"/>
  <c r="AA95" i="8"/>
  <c r="AB87" i="8"/>
  <c r="O93" i="8"/>
  <c r="AB86" i="8"/>
  <c r="AA99" i="8"/>
  <c r="O89" i="8"/>
  <c r="AB90" i="8"/>
  <c r="O86" i="8"/>
  <c r="M87" i="8"/>
  <c r="AA101" i="8"/>
  <c r="AA92" i="8"/>
  <c r="AB94" i="8"/>
  <c r="O87" i="8"/>
  <c r="M88" i="8"/>
  <c r="O91" i="8"/>
  <c r="O94" i="8"/>
  <c r="AB98" i="8"/>
  <c r="AA100" i="8"/>
  <c r="AB91" i="8"/>
  <c r="AB102" i="8" s="1"/>
  <c r="M86" i="8"/>
  <c r="P85" i="8" a="1"/>
  <c r="N25" i="8"/>
  <c r="O25" i="8" s="1"/>
  <c r="N20" i="8"/>
  <c r="N24" i="8"/>
  <c r="O24" i="8" s="1"/>
  <c r="N31" i="8"/>
  <c r="O31" i="8" s="1"/>
  <c r="N33" i="8"/>
  <c r="O33" i="8" s="1"/>
  <c r="N28" i="8"/>
  <c r="O28" i="8" s="1"/>
  <c r="N23" i="8"/>
  <c r="N32" i="8"/>
  <c r="O32" i="8" s="1"/>
  <c r="N27" i="8"/>
  <c r="N21" i="8"/>
  <c r="O21" i="8" s="1"/>
  <c r="O66" i="8"/>
  <c r="O22" i="8"/>
  <c r="N34" i="8"/>
  <c r="O34" i="8" s="1"/>
  <c r="N30" i="8"/>
  <c r="N26" i="8"/>
  <c r="M30" i="8"/>
  <c r="AA12" i="9" l="1"/>
  <c r="L34" i="9"/>
  <c r="M30" i="9" s="1"/>
  <c r="P88" i="8"/>
  <c r="P92" i="8"/>
  <c r="P91" i="8"/>
  <c r="P87" i="8"/>
  <c r="P94" i="8"/>
  <c r="P86" i="8"/>
  <c r="P90" i="8"/>
  <c r="P93" i="8"/>
  <c r="P89" i="8"/>
  <c r="P85" i="8"/>
  <c r="M26" i="8"/>
  <c r="M34" i="8"/>
  <c r="M25" i="8"/>
  <c r="M29" i="8"/>
  <c r="M21" i="8"/>
  <c r="O20" i="8"/>
  <c r="M32" i="8"/>
  <c r="O23" i="8"/>
  <c r="M24" i="8"/>
  <c r="M22" i="8"/>
  <c r="M33" i="8"/>
  <c r="O27" i="8"/>
  <c r="M28" i="8"/>
  <c r="O30" i="8"/>
  <c r="M31" i="8"/>
  <c r="O26" i="8"/>
  <c r="M27" i="8"/>
  <c r="P20" i="8" a="1"/>
  <c r="U41" i="3"/>
  <c r="P43" i="3"/>
  <c r="M56" i="6"/>
  <c r="G42" i="6" a="1"/>
  <c r="G49" i="6" s="1"/>
  <c r="K49" i="6" s="1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" i="6"/>
  <c r="G4" i="6" a="1"/>
  <c r="G7" i="6" s="1"/>
  <c r="M6" i="9" l="1"/>
  <c r="M2" i="9"/>
  <c r="M22" i="9"/>
  <c r="M9" i="9"/>
  <c r="M28" i="9"/>
  <c r="M13" i="9"/>
  <c r="M21" i="9"/>
  <c r="M5" i="9"/>
  <c r="M18" i="9"/>
  <c r="M12" i="9"/>
  <c r="M25" i="9"/>
  <c r="M24" i="9"/>
  <c r="M26" i="9"/>
  <c r="M3" i="9"/>
  <c r="M19" i="9"/>
  <c r="M14" i="9"/>
  <c r="M4" i="9"/>
  <c r="M7" i="9"/>
  <c r="M20" i="9"/>
  <c r="M11" i="9"/>
  <c r="M16" i="9"/>
  <c r="M31" i="9"/>
  <c r="M29" i="9"/>
  <c r="M17" i="9"/>
  <c r="M23" i="9"/>
  <c r="M15" i="9"/>
  <c r="M32" i="9"/>
  <c r="M10" i="9"/>
  <c r="M27" i="9"/>
  <c r="M8" i="9"/>
  <c r="M33" i="9"/>
  <c r="P95" i="8"/>
  <c r="G42" i="6"/>
  <c r="G43" i="6"/>
  <c r="G47" i="6"/>
  <c r="K47" i="6" s="1"/>
  <c r="G46" i="6"/>
  <c r="K46" i="6" s="1"/>
  <c r="G50" i="6"/>
  <c r="K50" i="6" s="1"/>
  <c r="G51" i="6"/>
  <c r="K51" i="6" s="1"/>
  <c r="P20" i="8"/>
  <c r="P27" i="8"/>
  <c r="P23" i="8"/>
  <c r="P21" i="8"/>
  <c r="P34" i="8"/>
  <c r="P33" i="8"/>
  <c r="P31" i="8"/>
  <c r="P30" i="8"/>
  <c r="P29" i="8"/>
  <c r="P28" i="8"/>
  <c r="P26" i="8"/>
  <c r="P25" i="8"/>
  <c r="P24" i="8"/>
  <c r="P22" i="8"/>
  <c r="P32" i="8"/>
  <c r="G10" i="6"/>
  <c r="G11" i="6"/>
  <c r="G13" i="6"/>
  <c r="G9" i="6"/>
  <c r="G5" i="6"/>
  <c r="G12" i="6"/>
  <c r="G8" i="6"/>
  <c r="G4" i="6"/>
  <c r="G6" i="6"/>
  <c r="G14" i="6"/>
  <c r="G44" i="6"/>
  <c r="K44" i="6" s="1"/>
  <c r="G48" i="6"/>
  <c r="K48" i="6" s="1"/>
  <c r="G52" i="6"/>
  <c r="K52" i="6" s="1"/>
  <c r="G45" i="6"/>
  <c r="K45" i="6" s="1"/>
  <c r="K7" i="2"/>
  <c r="K12" i="2" s="1"/>
  <c r="M34" i="9" l="1"/>
  <c r="G72" i="6"/>
  <c r="K43" i="6"/>
  <c r="H71" i="6"/>
  <c r="H67" i="6"/>
  <c r="H63" i="6"/>
  <c r="H59" i="6"/>
  <c r="H57" i="6"/>
  <c r="H55" i="6"/>
  <c r="H42" i="6"/>
  <c r="H70" i="6"/>
  <c r="H66" i="6"/>
  <c r="H62" i="6"/>
  <c r="H54" i="6"/>
  <c r="H41" i="6"/>
  <c r="H69" i="6"/>
  <c r="H65" i="6"/>
  <c r="H61" i="6"/>
  <c r="H58" i="6"/>
  <c r="H56" i="6"/>
  <c r="H68" i="6"/>
  <c r="H64" i="6"/>
  <c r="H60" i="6"/>
  <c r="H53" i="6"/>
  <c r="H52" i="6"/>
  <c r="H51" i="6"/>
  <c r="L51" i="6" s="1"/>
  <c r="M51" i="6" s="1"/>
  <c r="H50" i="6"/>
  <c r="L50" i="6" s="1"/>
  <c r="M50" i="6" s="1"/>
  <c r="H49" i="6"/>
  <c r="L49" i="6" s="1"/>
  <c r="M49" i="6" s="1"/>
  <c r="H48" i="6"/>
  <c r="L48" i="6" s="1"/>
  <c r="H47" i="6"/>
  <c r="L47" i="6" s="1"/>
  <c r="M47" i="6" s="1"/>
  <c r="H46" i="6"/>
  <c r="L46" i="6" s="1"/>
  <c r="M46" i="6" s="1"/>
  <c r="H45" i="6"/>
  <c r="L45" i="6" s="1"/>
  <c r="M45" i="6" s="1"/>
  <c r="H44" i="6"/>
  <c r="L44" i="6" s="1"/>
  <c r="M44" i="6" s="1"/>
  <c r="H43" i="6"/>
  <c r="I9" i="6"/>
  <c r="I8" i="6"/>
  <c r="I13" i="6"/>
  <c r="G15" i="6"/>
  <c r="I7" i="6" s="1"/>
  <c r="H4" i="6"/>
  <c r="M48" i="6"/>
  <c r="N13" i="1"/>
  <c r="O13" i="1" s="1"/>
  <c r="N14" i="1"/>
  <c r="O14" i="1" s="1"/>
  <c r="N16" i="1"/>
  <c r="O16" i="1" s="1"/>
  <c r="N29" i="1"/>
  <c r="O29" i="1" s="1"/>
  <c r="N33" i="1"/>
  <c r="O33" i="1" s="1"/>
  <c r="N36" i="1"/>
  <c r="O36" i="1" s="1"/>
  <c r="N48" i="1"/>
  <c r="O48" i="1" s="1"/>
  <c r="N49" i="1"/>
  <c r="O49" i="1" s="1"/>
  <c r="N51" i="1"/>
  <c r="O51" i="1" s="1"/>
  <c r="L3" i="1"/>
  <c r="N6" i="1" s="1"/>
  <c r="O6" i="1" s="1"/>
  <c r="I7" i="1"/>
  <c r="I8" i="1"/>
  <c r="I9" i="1"/>
  <c r="I10" i="1"/>
  <c r="I11" i="1"/>
  <c r="I12" i="1"/>
  <c r="I3" i="1"/>
  <c r="D23" i="1"/>
  <c r="D22" i="1"/>
  <c r="D21" i="1"/>
  <c r="D20" i="1"/>
  <c r="N50" i="1" l="1"/>
  <c r="O50" i="1" s="1"/>
  <c r="N35" i="1"/>
  <c r="O35" i="1" s="1"/>
  <c r="N15" i="1"/>
  <c r="O15" i="1" s="1"/>
  <c r="N28" i="1"/>
  <c r="O28" i="1" s="1"/>
  <c r="N12" i="1"/>
  <c r="O12" i="1" s="1"/>
  <c r="N46" i="1"/>
  <c r="O46" i="1" s="1"/>
  <c r="N27" i="1"/>
  <c r="O27" i="1" s="1"/>
  <c r="N11" i="1"/>
  <c r="O11" i="1" s="1"/>
  <c r="N26" i="1"/>
  <c r="O26" i="1" s="1"/>
  <c r="N41" i="1"/>
  <c r="O41" i="1" s="1"/>
  <c r="N5" i="1"/>
  <c r="O5" i="1" s="1"/>
  <c r="N47" i="1"/>
  <c r="O47" i="1" s="1"/>
  <c r="N45" i="1"/>
  <c r="O45" i="1" s="1"/>
  <c r="N9" i="1"/>
  <c r="O9" i="1" s="1"/>
  <c r="N25" i="1"/>
  <c r="O25" i="1" s="1"/>
  <c r="N40" i="1"/>
  <c r="O40" i="1" s="1"/>
  <c r="N24" i="1"/>
  <c r="O24" i="1" s="1"/>
  <c r="N4" i="1"/>
  <c r="O4" i="1" s="1"/>
  <c r="N39" i="1"/>
  <c r="O39" i="1" s="1"/>
  <c r="N23" i="1"/>
  <c r="O23" i="1" s="1"/>
  <c r="N3" i="1"/>
  <c r="O3" i="1" s="1"/>
  <c r="N38" i="1"/>
  <c r="O38" i="1" s="1"/>
  <c r="N21" i="1"/>
  <c r="O21" i="1" s="1"/>
  <c r="N52" i="1"/>
  <c r="O52" i="1" s="1"/>
  <c r="N37" i="1"/>
  <c r="O37" i="1" s="1"/>
  <c r="N17" i="1"/>
  <c r="O17" i="1" s="1"/>
  <c r="I6" i="1"/>
  <c r="I17" i="1"/>
  <c r="I5" i="1"/>
  <c r="N34" i="1"/>
  <c r="O34" i="1" s="1"/>
  <c r="N22" i="1"/>
  <c r="O22" i="1" s="1"/>
  <c r="N10" i="1"/>
  <c r="O10" i="1" s="1"/>
  <c r="I4" i="6"/>
  <c r="I16" i="1"/>
  <c r="N44" i="1"/>
  <c r="O44" i="1" s="1"/>
  <c r="N32" i="1"/>
  <c r="O32" i="1" s="1"/>
  <c r="N20" i="1"/>
  <c r="O20" i="1" s="1"/>
  <c r="N8" i="1"/>
  <c r="O8" i="1" s="1"/>
  <c r="I4" i="1"/>
  <c r="J3" i="1" s="1" a="1"/>
  <c r="I15" i="1"/>
  <c r="I14" i="1"/>
  <c r="N43" i="1"/>
  <c r="O43" i="1" s="1"/>
  <c r="N31" i="1"/>
  <c r="O31" i="1" s="1"/>
  <c r="N19" i="1"/>
  <c r="O19" i="1" s="1"/>
  <c r="N7" i="1"/>
  <c r="O7" i="1" s="1"/>
  <c r="I12" i="6"/>
  <c r="M58" i="6"/>
  <c r="K53" i="6"/>
  <c r="I13" i="1"/>
  <c r="N42" i="1"/>
  <c r="O42" i="1" s="1"/>
  <c r="N30" i="1"/>
  <c r="O30" i="1" s="1"/>
  <c r="N18" i="1"/>
  <c r="O18" i="1" s="1"/>
  <c r="I6" i="6"/>
  <c r="L43" i="6"/>
  <c r="H72" i="6"/>
  <c r="J4" i="6"/>
  <c r="H5" i="6"/>
  <c r="I5" i="6"/>
  <c r="I10" i="6"/>
  <c r="I14" i="6"/>
  <c r="L52" i="6"/>
  <c r="M52" i="6" s="1"/>
  <c r="I11" i="6"/>
  <c r="J3" i="1" l="1"/>
  <c r="J18" i="1" s="1"/>
  <c r="J15" i="1"/>
  <c r="J14" i="1"/>
  <c r="J11" i="1"/>
  <c r="J17" i="1"/>
  <c r="J7" i="1"/>
  <c r="J6" i="1"/>
  <c r="J13" i="1"/>
  <c r="J9" i="1"/>
  <c r="J12" i="1"/>
  <c r="J4" i="1"/>
  <c r="J10" i="1"/>
  <c r="J16" i="1"/>
  <c r="J8" i="1"/>
  <c r="J5" i="1"/>
  <c r="L53" i="6"/>
  <c r="I15" i="6"/>
  <c r="J5" i="6"/>
  <c r="H6" i="6"/>
  <c r="M43" i="6"/>
  <c r="M53" i="6" s="1"/>
  <c r="M55" i="6" s="1"/>
  <c r="M57" i="6" s="1"/>
  <c r="J6" i="6" l="1"/>
  <c r="H7" i="6"/>
  <c r="N14" i="4"/>
  <c r="L16" i="4"/>
  <c r="L14" i="4"/>
  <c r="M36" i="4"/>
  <c r="P34" i="4"/>
  <c r="N30" i="4"/>
  <c r="O30" i="4" s="1"/>
  <c r="M30" i="4"/>
  <c r="L30" i="4"/>
  <c r="N29" i="4"/>
  <c r="O29" i="4" s="1"/>
  <c r="M29" i="4"/>
  <c r="L29" i="4"/>
  <c r="N28" i="4"/>
  <c r="M28" i="4"/>
  <c r="L28" i="4"/>
  <c r="N27" i="4"/>
  <c r="M27" i="4"/>
  <c r="L27" i="4"/>
  <c r="N26" i="4"/>
  <c r="P26" i="4" s="1"/>
  <c r="M26" i="4"/>
  <c r="L26" i="4"/>
  <c r="N25" i="4"/>
  <c r="M25" i="4"/>
  <c r="L25" i="4"/>
  <c r="O25" i="4" s="1"/>
  <c r="N24" i="4"/>
  <c r="M24" i="4"/>
  <c r="L24" i="4"/>
  <c r="P25" i="4" s="1"/>
  <c r="N23" i="4"/>
  <c r="P23" i="4" s="1"/>
  <c r="M23" i="4"/>
  <c r="L23" i="4"/>
  <c r="N22" i="4"/>
  <c r="P22" i="4" s="1"/>
  <c r="M22" i="4"/>
  <c r="L22" i="4"/>
  <c r="N21" i="4"/>
  <c r="O21" i="4" s="1"/>
  <c r="M21" i="4"/>
  <c r="L21" i="4"/>
  <c r="N20" i="4"/>
  <c r="M20" i="4"/>
  <c r="L20" i="4"/>
  <c r="P21" i="4" s="1"/>
  <c r="N19" i="4"/>
  <c r="P19" i="4" s="1"/>
  <c r="M19" i="4"/>
  <c r="L19" i="4"/>
  <c r="N18" i="4"/>
  <c r="M18" i="4"/>
  <c r="L18" i="4"/>
  <c r="N17" i="4"/>
  <c r="O17" i="4" s="1"/>
  <c r="M17" i="4"/>
  <c r="L17" i="4"/>
  <c r="N16" i="4"/>
  <c r="O16" i="4" s="1"/>
  <c r="M16" i="4"/>
  <c r="P17" i="4"/>
  <c r="N15" i="4"/>
  <c r="P15" i="4" s="1"/>
  <c r="M15" i="4"/>
  <c r="L15" i="4"/>
  <c r="M14" i="4"/>
  <c r="O24" i="4" l="1"/>
  <c r="P29" i="4"/>
  <c r="P24" i="4"/>
  <c r="P16" i="4"/>
  <c r="O28" i="4"/>
  <c r="O20" i="4"/>
  <c r="P20" i="4"/>
  <c r="P28" i="4"/>
  <c r="O14" i="4"/>
  <c r="P18" i="4"/>
  <c r="P27" i="4"/>
  <c r="J7" i="6"/>
  <c r="H8" i="6"/>
  <c r="O18" i="4"/>
  <c r="O22" i="4"/>
  <c r="O26" i="4"/>
  <c r="O15" i="4"/>
  <c r="O19" i="4"/>
  <c r="O23" i="4"/>
  <c r="O27" i="4"/>
  <c r="O33" i="4" l="1"/>
  <c r="K36" i="4" s="1"/>
  <c r="J8" i="6"/>
  <c r="H9" i="6"/>
  <c r="AC36" i="3"/>
  <c r="D19" i="3"/>
  <c r="E19" i="3" s="1"/>
  <c r="H5" i="3"/>
  <c r="H3" i="3"/>
  <c r="H4" i="3" s="1"/>
  <c r="H6" i="3" s="1"/>
  <c r="H2" i="3"/>
  <c r="M20" i="3" s="1"/>
  <c r="I18" i="3" l="1"/>
  <c r="J18" i="3" s="1"/>
  <c r="J9" i="6"/>
  <c r="H10" i="6"/>
  <c r="G18" i="3"/>
  <c r="J10" i="6" l="1"/>
  <c r="H11" i="6"/>
  <c r="D20" i="3"/>
  <c r="I19" i="3"/>
  <c r="J19" i="3" s="1"/>
  <c r="G19" i="3"/>
  <c r="J11" i="6" l="1"/>
  <c r="H12" i="6"/>
  <c r="E20" i="3"/>
  <c r="J12" i="6" l="1"/>
  <c r="H13" i="6"/>
  <c r="I20" i="3"/>
  <c r="J20" i="3" s="1"/>
  <c r="T20" i="3" s="1"/>
  <c r="N20" i="3"/>
  <c r="D21" i="3"/>
  <c r="G20" i="3"/>
  <c r="J13" i="6" l="1"/>
  <c r="H14" i="6"/>
  <c r="J14" i="6" s="1"/>
  <c r="Y20" i="3"/>
  <c r="M21" i="3"/>
  <c r="R20" i="3"/>
  <c r="S20" i="3" s="1"/>
  <c r="P20" i="3"/>
  <c r="E21" i="3"/>
  <c r="N21" i="3" l="1"/>
  <c r="AC20" i="3"/>
  <c r="AD20" i="3" s="1"/>
  <c r="AA20" i="3"/>
  <c r="X21" i="3"/>
  <c r="D22" i="3"/>
  <c r="I21" i="3"/>
  <c r="J21" i="3" s="1"/>
  <c r="G21" i="3"/>
  <c r="E22" i="3" l="1"/>
  <c r="G22" i="3"/>
  <c r="R21" i="3"/>
  <c r="S21" i="3" s="1"/>
  <c r="M22" i="3"/>
  <c r="Y21" i="3"/>
  <c r="P21" i="3"/>
  <c r="X22" i="3" l="1"/>
  <c r="AC21" i="3"/>
  <c r="AD21" i="3" s="1"/>
  <c r="AA21" i="3"/>
  <c r="D23" i="3"/>
  <c r="I22" i="3"/>
  <c r="J22" i="3" s="1"/>
  <c r="N22" i="3"/>
  <c r="P22" i="3" s="1"/>
  <c r="Y22" i="3" l="1"/>
  <c r="AA22" i="3" s="1"/>
  <c r="E23" i="3"/>
  <c r="G23" i="3"/>
  <c r="M23" i="3"/>
  <c r="R22" i="3"/>
  <c r="S22" i="3" s="1"/>
  <c r="N23" i="3" l="1"/>
  <c r="D24" i="3"/>
  <c r="I23" i="3"/>
  <c r="J23" i="3" s="1"/>
  <c r="AC22" i="3"/>
  <c r="AD22" i="3" s="1"/>
  <c r="X23" i="3"/>
  <c r="R23" i="3" l="1"/>
  <c r="S23" i="3" s="1"/>
  <c r="M24" i="3"/>
  <c r="P23" i="3"/>
  <c r="Y23" i="3"/>
  <c r="AA23" i="3"/>
  <c r="E24" i="3"/>
  <c r="N24" i="3" l="1"/>
  <c r="P24" i="3" s="1"/>
  <c r="I24" i="3"/>
  <c r="J24" i="3" s="1"/>
  <c r="D25" i="3"/>
  <c r="X24" i="3"/>
  <c r="AC23" i="3"/>
  <c r="AD23" i="3" s="1"/>
  <c r="G24" i="3"/>
  <c r="Y24" i="3" l="1"/>
  <c r="R24" i="3"/>
  <c r="S24" i="3" s="1"/>
  <c r="M25" i="3"/>
  <c r="E25" i="3"/>
  <c r="D26" i="3" l="1"/>
  <c r="I25" i="3"/>
  <c r="J25" i="3" s="1"/>
  <c r="AC24" i="3"/>
  <c r="AD24" i="3" s="1"/>
  <c r="X25" i="3"/>
  <c r="G25" i="3"/>
  <c r="AA24" i="3"/>
  <c r="N25" i="3"/>
  <c r="E26" i="3" l="1"/>
  <c r="M26" i="3"/>
  <c r="R25" i="3"/>
  <c r="S25" i="3" s="1"/>
  <c r="Y25" i="3"/>
  <c r="AA25" i="3"/>
  <c r="P25" i="3"/>
  <c r="D27" i="3" l="1"/>
  <c r="I26" i="3"/>
  <c r="J26" i="3" s="1"/>
  <c r="X26" i="3"/>
  <c r="AC25" i="3"/>
  <c r="AD25" i="3" s="1"/>
  <c r="G26" i="3"/>
  <c r="N26" i="3"/>
  <c r="P26" i="3" s="1"/>
  <c r="E27" i="3" l="1"/>
  <c r="G27" i="3"/>
  <c r="M27" i="3"/>
  <c r="R26" i="3"/>
  <c r="S26" i="3" s="1"/>
  <c r="Y26" i="3"/>
  <c r="AC26" i="3" l="1"/>
  <c r="AD26" i="3" s="1"/>
  <c r="X27" i="3"/>
  <c r="AA26" i="3"/>
  <c r="D28" i="3"/>
  <c r="I27" i="3"/>
  <c r="J27" i="3" s="1"/>
  <c r="N27" i="3"/>
  <c r="E28" i="3" l="1"/>
  <c r="R27" i="3"/>
  <c r="S27" i="3" s="1"/>
  <c r="M28" i="3"/>
  <c r="P27" i="3"/>
  <c r="Y27" i="3"/>
  <c r="AA27" i="3" s="1"/>
  <c r="N28" i="3" l="1"/>
  <c r="P28" i="3"/>
  <c r="AC27" i="3"/>
  <c r="AD27" i="3" s="1"/>
  <c r="X28" i="3"/>
  <c r="D29" i="3"/>
  <c r="I28" i="3"/>
  <c r="J28" i="3" s="1"/>
  <c r="G28" i="3"/>
  <c r="Y28" i="3" l="1"/>
  <c r="E29" i="3"/>
  <c r="G29" i="3"/>
  <c r="R28" i="3"/>
  <c r="S28" i="3" s="1"/>
  <c r="M29" i="3"/>
  <c r="D30" i="3" l="1"/>
  <c r="I29" i="3"/>
  <c r="J29" i="3" s="1"/>
  <c r="N29" i="3"/>
  <c r="X29" i="3"/>
  <c r="AC28" i="3"/>
  <c r="AD28" i="3" s="1"/>
  <c r="AA28" i="3"/>
  <c r="R29" i="3" l="1"/>
  <c r="S29" i="3" s="1"/>
  <c r="M30" i="3"/>
  <c r="P29" i="3"/>
  <c r="Y29" i="3"/>
  <c r="AA29" i="3" s="1"/>
  <c r="E30" i="3"/>
  <c r="D31" i="3" l="1"/>
  <c r="I30" i="3"/>
  <c r="J30" i="3" s="1"/>
  <c r="G30" i="3"/>
  <c r="N30" i="3"/>
  <c r="P30" i="3" s="1"/>
  <c r="X30" i="3"/>
  <c r="AC29" i="3"/>
  <c r="AD29" i="3" s="1"/>
  <c r="Y30" i="3" l="1"/>
  <c r="M31" i="3"/>
  <c r="R30" i="3"/>
  <c r="S30" i="3" s="1"/>
  <c r="E31" i="3"/>
  <c r="G31" i="3"/>
  <c r="N31" i="3" l="1"/>
  <c r="P31" i="3" s="1"/>
  <c r="AC30" i="3"/>
  <c r="AD30" i="3" s="1"/>
  <c r="X31" i="3"/>
  <c r="D32" i="3"/>
  <c r="I31" i="3"/>
  <c r="J31" i="3" s="1"/>
  <c r="AA30" i="3"/>
  <c r="Y31" i="3" l="1"/>
  <c r="AA31" i="3" s="1"/>
  <c r="E32" i="3"/>
  <c r="R31" i="3"/>
  <c r="S31" i="3" s="1"/>
  <c r="M32" i="3"/>
  <c r="D33" i="3" l="1"/>
  <c r="I32" i="3"/>
  <c r="J32" i="3" s="1"/>
  <c r="G32" i="3"/>
  <c r="N32" i="3"/>
  <c r="AC31" i="3"/>
  <c r="AD31" i="3" s="1"/>
  <c r="X32" i="3"/>
  <c r="M33" i="3" l="1"/>
  <c r="R32" i="3"/>
  <c r="S32" i="3" s="1"/>
  <c r="Y32" i="3"/>
  <c r="P32" i="3"/>
  <c r="E33" i="3"/>
  <c r="AC32" i="3" l="1"/>
  <c r="AD32" i="3" s="1"/>
  <c r="X33" i="3"/>
  <c r="D34" i="3"/>
  <c r="I33" i="3"/>
  <c r="J33" i="3" s="1"/>
  <c r="AA32" i="3"/>
  <c r="G33" i="3"/>
  <c r="N33" i="3"/>
  <c r="R33" i="3" l="1"/>
  <c r="S33" i="3" s="1"/>
  <c r="M34" i="3"/>
  <c r="P33" i="3"/>
  <c r="E34" i="3"/>
  <c r="G34" i="3" s="1"/>
  <c r="Y33" i="3"/>
  <c r="X34" i="3" l="1"/>
  <c r="AC33" i="3"/>
  <c r="AD33" i="3" s="1"/>
  <c r="AA33" i="3"/>
  <c r="N34" i="3"/>
  <c r="P34" i="3" s="1"/>
  <c r="I34" i="3"/>
  <c r="J34" i="3" s="1"/>
  <c r="D35" i="3"/>
  <c r="E35" i="3" l="1"/>
  <c r="G35" i="3" s="1"/>
  <c r="M35" i="3"/>
  <c r="R34" i="3"/>
  <c r="S34" i="3" s="1"/>
  <c r="Y34" i="3"/>
  <c r="AA34" i="3" s="1"/>
  <c r="P35" i="3" l="1"/>
  <c r="R35" i="3"/>
  <c r="S35" i="3" s="1"/>
  <c r="S39" i="3" s="1"/>
  <c r="AC34" i="3"/>
  <c r="AD34" i="3" s="1"/>
  <c r="X35" i="3"/>
  <c r="D36" i="3"/>
  <c r="I35" i="3"/>
  <c r="J35" i="3" s="1"/>
  <c r="AA35" i="3" l="1"/>
  <c r="AC35" i="3"/>
  <c r="AD35" i="3" s="1"/>
  <c r="E36" i="3"/>
  <c r="G36" i="3" s="1"/>
  <c r="D37" i="3" l="1"/>
  <c r="I36" i="3"/>
  <c r="J36" i="3" s="1"/>
  <c r="E37" i="3" l="1"/>
  <c r="G37" i="3"/>
  <c r="I37" i="3" l="1"/>
  <c r="J37" i="3" s="1"/>
  <c r="H18" i="3" a="1"/>
  <c r="H37" i="3" l="1"/>
  <c r="H33" i="3"/>
  <c r="H38" i="3"/>
  <c r="H32" i="3"/>
  <c r="H28" i="3"/>
  <c r="H24" i="3"/>
  <c r="H20" i="3"/>
  <c r="H36" i="3"/>
  <c r="H31" i="3"/>
  <c r="H27" i="3"/>
  <c r="H23" i="3"/>
  <c r="H19" i="3"/>
  <c r="H30" i="3"/>
  <c r="H22" i="3"/>
  <c r="H29" i="3"/>
  <c r="H21" i="3"/>
  <c r="H35" i="3"/>
  <c r="H26" i="3"/>
  <c r="H18" i="3"/>
  <c r="H34" i="3"/>
  <c r="H25" i="3"/>
  <c r="J39" i="3"/>
  <c r="T35" i="3"/>
  <c r="AB36" i="3" l="1"/>
  <c r="Q34" i="3"/>
  <c r="U34" i="3" s="1"/>
  <c r="AB34" i="3"/>
  <c r="AF34" i="3" s="1"/>
  <c r="AB21" i="3"/>
  <c r="AF21" i="3" s="1"/>
  <c r="Q21" i="3"/>
  <c r="U21" i="3" s="1"/>
  <c r="Q32" i="3"/>
  <c r="U32" i="3" s="1"/>
  <c r="AB32" i="3"/>
  <c r="AF32" i="3" s="1"/>
  <c r="H39" i="3"/>
  <c r="AB20" i="3"/>
  <c r="Q20" i="3"/>
  <c r="P45" i="3" s="1"/>
  <c r="AB29" i="3"/>
  <c r="AF29" i="3" s="1"/>
  <c r="Q29" i="3"/>
  <c r="U29" i="3" s="1"/>
  <c r="Q23" i="3"/>
  <c r="U23" i="3" s="1"/>
  <c r="AB23" i="3"/>
  <c r="AF23" i="3" s="1"/>
  <c r="Q26" i="3"/>
  <c r="U26" i="3" s="1"/>
  <c r="AB26" i="3"/>
  <c r="AF26" i="3" s="1"/>
  <c r="Q22" i="3"/>
  <c r="U22" i="3" s="1"/>
  <c r="AB22" i="3"/>
  <c r="AF22" i="3" s="1"/>
  <c r="Q27" i="3"/>
  <c r="U27" i="3" s="1"/>
  <c r="AB27" i="3"/>
  <c r="AF27" i="3" s="1"/>
  <c r="AB24" i="3"/>
  <c r="AF24" i="3" s="1"/>
  <c r="Q24" i="3"/>
  <c r="U24" i="3" s="1"/>
  <c r="AB33" i="3"/>
  <c r="AF33" i="3" s="1"/>
  <c r="Q33" i="3"/>
  <c r="U33" i="3" s="1"/>
  <c r="AB25" i="3"/>
  <c r="AF25" i="3" s="1"/>
  <c r="Q25" i="3"/>
  <c r="U25" i="3" s="1"/>
  <c r="AB35" i="3"/>
  <c r="AF35" i="3" s="1"/>
  <c r="Q35" i="3"/>
  <c r="U35" i="3" s="1"/>
  <c r="AE35" i="3" s="1"/>
  <c r="Q30" i="3"/>
  <c r="U30" i="3" s="1"/>
  <c r="AB30" i="3"/>
  <c r="AF30" i="3" s="1"/>
  <c r="AB31" i="3"/>
  <c r="AF31" i="3" s="1"/>
  <c r="Q31" i="3"/>
  <c r="U31" i="3" s="1"/>
  <c r="AB28" i="3"/>
  <c r="AF28" i="3" s="1"/>
  <c r="Q28" i="3"/>
  <c r="U28" i="3" s="1"/>
  <c r="Q39" i="3" l="1"/>
  <c r="AD36" i="3" s="1"/>
  <c r="U20" i="3"/>
  <c r="AF20" i="3"/>
  <c r="AB39" i="3"/>
  <c r="U39" i="3" l="1"/>
  <c r="AE20" i="3"/>
  <c r="AD39" i="3"/>
  <c r="AF36" i="3"/>
  <c r="AF39" i="3" s="1"/>
  <c r="P42" i="3" l="1"/>
  <c r="P44" i="3"/>
  <c r="S41" i="3"/>
  <c r="K20" i="2" l="1"/>
  <c r="J11" i="2"/>
  <c r="K10" i="2" s="1"/>
  <c r="M10" i="2" s="1"/>
  <c r="J6" i="2"/>
  <c r="K5" i="2" s="1"/>
  <c r="B216" i="2"/>
  <c r="B1" i="2"/>
  <c r="D1" i="2"/>
  <c r="C1" i="2"/>
  <c r="B2" i="2"/>
  <c r="B202" i="2"/>
  <c r="D202" i="2"/>
  <c r="C202" i="2"/>
  <c r="C2" i="2"/>
  <c r="D2" i="2"/>
  <c r="B3" i="2"/>
  <c r="C3" i="2"/>
  <c r="D3" i="2"/>
  <c r="B4" i="2"/>
  <c r="C4" i="2"/>
  <c r="D4" i="2"/>
  <c r="B5" i="2"/>
  <c r="C5" i="2"/>
  <c r="D5" i="2"/>
  <c r="B6" i="2"/>
  <c r="C6" i="2"/>
  <c r="D6" i="2"/>
  <c r="B7" i="2"/>
  <c r="C7" i="2"/>
  <c r="D7" i="2"/>
  <c r="B8" i="2"/>
  <c r="C8" i="2"/>
  <c r="D8" i="2"/>
  <c r="B9" i="2"/>
  <c r="C9" i="2"/>
  <c r="D9" i="2"/>
  <c r="B10" i="2"/>
  <c r="C10" i="2"/>
  <c r="D10" i="2"/>
  <c r="B11" i="2"/>
  <c r="C11" i="2"/>
  <c r="D11" i="2"/>
  <c r="B12" i="2"/>
  <c r="C12" i="2"/>
  <c r="D12" i="2"/>
  <c r="B13" i="2"/>
  <c r="C13" i="2"/>
  <c r="D13" i="2"/>
  <c r="B14" i="2"/>
  <c r="C14" i="2"/>
  <c r="D14" i="2"/>
  <c r="B15" i="2"/>
  <c r="C15" i="2"/>
  <c r="D15" i="2"/>
  <c r="B16" i="2"/>
  <c r="C16" i="2"/>
  <c r="D16" i="2"/>
  <c r="B17" i="2"/>
  <c r="C17" i="2"/>
  <c r="D17" i="2"/>
  <c r="B18" i="2"/>
  <c r="C18" i="2"/>
  <c r="D18" i="2"/>
  <c r="B19" i="2"/>
  <c r="C19" i="2"/>
  <c r="D19" i="2"/>
  <c r="B20" i="2"/>
  <c r="C20" i="2"/>
  <c r="D20" i="2"/>
  <c r="B21" i="2"/>
  <c r="C21" i="2"/>
  <c r="D21" i="2"/>
  <c r="B22" i="2"/>
  <c r="C22" i="2"/>
  <c r="D22" i="2"/>
  <c r="B23" i="2"/>
  <c r="C23" i="2"/>
  <c r="D23" i="2"/>
  <c r="B24" i="2"/>
  <c r="C24" i="2"/>
  <c r="D24" i="2"/>
  <c r="B25" i="2"/>
  <c r="C25" i="2"/>
  <c r="D25" i="2"/>
  <c r="B26" i="2"/>
  <c r="C26" i="2"/>
  <c r="D26" i="2"/>
  <c r="B27" i="2"/>
  <c r="C27" i="2"/>
  <c r="D27" i="2"/>
  <c r="B28" i="2"/>
  <c r="C28" i="2"/>
  <c r="D28" i="2"/>
  <c r="B29" i="2"/>
  <c r="C29" i="2"/>
  <c r="D29" i="2"/>
  <c r="B30" i="2"/>
  <c r="C30" i="2"/>
  <c r="D30" i="2"/>
  <c r="B31" i="2"/>
  <c r="C31" i="2"/>
  <c r="D31" i="2"/>
  <c r="B32" i="2"/>
  <c r="C32" i="2"/>
  <c r="D32" i="2"/>
  <c r="B33" i="2"/>
  <c r="C33" i="2"/>
  <c r="D33" i="2"/>
  <c r="B34" i="2"/>
  <c r="C34" i="2"/>
  <c r="D34" i="2"/>
  <c r="B35" i="2"/>
  <c r="C35" i="2"/>
  <c r="D35" i="2"/>
  <c r="B36" i="2"/>
  <c r="C36" i="2"/>
  <c r="D36" i="2"/>
  <c r="B37" i="2"/>
  <c r="C37" i="2"/>
  <c r="D37" i="2"/>
  <c r="B38" i="2"/>
  <c r="C38" i="2"/>
  <c r="D38" i="2"/>
  <c r="B39" i="2"/>
  <c r="C39" i="2"/>
  <c r="D39" i="2"/>
  <c r="B40" i="2"/>
  <c r="C40" i="2"/>
  <c r="D40" i="2"/>
  <c r="B41" i="2"/>
  <c r="C41" i="2"/>
  <c r="D41" i="2"/>
  <c r="B42" i="2"/>
  <c r="C42" i="2"/>
  <c r="D42" i="2"/>
  <c r="B43" i="2"/>
  <c r="C43" i="2"/>
  <c r="D43" i="2"/>
  <c r="B44" i="2"/>
  <c r="C44" i="2"/>
  <c r="D44" i="2"/>
  <c r="B45" i="2"/>
  <c r="C45" i="2"/>
  <c r="D45" i="2"/>
  <c r="B46" i="2"/>
  <c r="C46" i="2"/>
  <c r="D46" i="2"/>
  <c r="B47" i="2"/>
  <c r="C47" i="2"/>
  <c r="D47" i="2"/>
  <c r="B48" i="2"/>
  <c r="C48" i="2"/>
  <c r="D48" i="2"/>
  <c r="B49" i="2"/>
  <c r="C49" i="2"/>
  <c r="D49" i="2"/>
  <c r="B50" i="2"/>
  <c r="C50" i="2"/>
  <c r="D50" i="2"/>
  <c r="B51" i="2"/>
  <c r="C51" i="2"/>
  <c r="D51" i="2"/>
  <c r="B52" i="2"/>
  <c r="C52" i="2"/>
  <c r="D52" i="2"/>
  <c r="B53" i="2"/>
  <c r="C53" i="2"/>
  <c r="D53" i="2"/>
  <c r="B54" i="2"/>
  <c r="C54" i="2"/>
  <c r="D54" i="2"/>
  <c r="B55" i="2"/>
  <c r="C55" i="2"/>
  <c r="D55" i="2"/>
  <c r="B56" i="2"/>
  <c r="C56" i="2"/>
  <c r="D56" i="2"/>
  <c r="B57" i="2"/>
  <c r="C57" i="2"/>
  <c r="D57" i="2"/>
  <c r="B58" i="2"/>
  <c r="C58" i="2"/>
  <c r="D58" i="2"/>
  <c r="B59" i="2"/>
  <c r="C59" i="2"/>
  <c r="D59" i="2"/>
  <c r="B60" i="2"/>
  <c r="C60" i="2"/>
  <c r="D60" i="2"/>
  <c r="B61" i="2"/>
  <c r="C61" i="2"/>
  <c r="D61" i="2"/>
  <c r="B62" i="2"/>
  <c r="C62" i="2"/>
  <c r="D62" i="2"/>
  <c r="B63" i="2"/>
  <c r="C63" i="2"/>
  <c r="D63" i="2"/>
  <c r="B64" i="2"/>
  <c r="C64" i="2"/>
  <c r="D64" i="2"/>
  <c r="B65" i="2"/>
  <c r="C65" i="2"/>
  <c r="D65" i="2"/>
  <c r="B66" i="2"/>
  <c r="C66" i="2"/>
  <c r="D66" i="2"/>
  <c r="B67" i="2"/>
  <c r="C67" i="2"/>
  <c r="D67" i="2"/>
  <c r="B68" i="2"/>
  <c r="C68" i="2"/>
  <c r="D68" i="2"/>
  <c r="B69" i="2"/>
  <c r="C69" i="2"/>
  <c r="D69" i="2"/>
  <c r="B70" i="2"/>
  <c r="C70" i="2"/>
  <c r="D70" i="2"/>
  <c r="B71" i="2"/>
  <c r="C71" i="2"/>
  <c r="D71" i="2"/>
  <c r="B72" i="2"/>
  <c r="C72" i="2"/>
  <c r="D72" i="2"/>
  <c r="B73" i="2"/>
  <c r="C73" i="2"/>
  <c r="D73" i="2"/>
  <c r="B74" i="2"/>
  <c r="C74" i="2"/>
  <c r="D74" i="2"/>
  <c r="B75" i="2"/>
  <c r="C75" i="2"/>
  <c r="D75" i="2"/>
  <c r="B76" i="2"/>
  <c r="C76" i="2"/>
  <c r="D76" i="2"/>
  <c r="B77" i="2"/>
  <c r="C77" i="2"/>
  <c r="D77" i="2"/>
  <c r="B78" i="2"/>
  <c r="C78" i="2"/>
  <c r="D78" i="2"/>
  <c r="B79" i="2"/>
  <c r="C79" i="2"/>
  <c r="D79" i="2"/>
  <c r="B80" i="2"/>
  <c r="C80" i="2"/>
  <c r="D80" i="2"/>
  <c r="B81" i="2"/>
  <c r="C81" i="2"/>
  <c r="D81" i="2"/>
  <c r="B82" i="2"/>
  <c r="C82" i="2"/>
  <c r="D82" i="2"/>
  <c r="B83" i="2"/>
  <c r="C83" i="2"/>
  <c r="D83" i="2"/>
  <c r="B84" i="2"/>
  <c r="C84" i="2"/>
  <c r="D84" i="2"/>
  <c r="B85" i="2"/>
  <c r="C85" i="2"/>
  <c r="D85" i="2"/>
  <c r="B86" i="2"/>
  <c r="C86" i="2"/>
  <c r="D86" i="2"/>
  <c r="B87" i="2"/>
  <c r="C87" i="2"/>
  <c r="D87" i="2"/>
  <c r="B88" i="2"/>
  <c r="C88" i="2"/>
  <c r="D88" i="2"/>
  <c r="B89" i="2"/>
  <c r="C89" i="2"/>
  <c r="D89" i="2"/>
  <c r="B90" i="2"/>
  <c r="C90" i="2"/>
  <c r="D90" i="2"/>
  <c r="B91" i="2"/>
  <c r="C91" i="2"/>
  <c r="D91" i="2"/>
  <c r="B92" i="2"/>
  <c r="C92" i="2"/>
  <c r="D92" i="2"/>
  <c r="B93" i="2"/>
  <c r="C93" i="2"/>
  <c r="D93" i="2"/>
  <c r="B94" i="2"/>
  <c r="C94" i="2"/>
  <c r="D94" i="2"/>
  <c r="B95" i="2"/>
  <c r="C95" i="2"/>
  <c r="D95" i="2"/>
  <c r="B96" i="2"/>
  <c r="C96" i="2"/>
  <c r="D96" i="2"/>
  <c r="B97" i="2"/>
  <c r="C97" i="2"/>
  <c r="D97" i="2"/>
  <c r="B98" i="2"/>
  <c r="C98" i="2"/>
  <c r="D98" i="2"/>
  <c r="B99" i="2"/>
  <c r="C99" i="2"/>
  <c r="D99" i="2"/>
  <c r="B100" i="2"/>
  <c r="C100" i="2"/>
  <c r="D100" i="2"/>
  <c r="B101" i="2"/>
  <c r="C101" i="2"/>
  <c r="D101" i="2"/>
  <c r="B102" i="2"/>
  <c r="C102" i="2"/>
  <c r="D102" i="2"/>
  <c r="B103" i="2"/>
  <c r="C103" i="2"/>
  <c r="D103" i="2"/>
  <c r="B104" i="2"/>
  <c r="C104" i="2"/>
  <c r="D104" i="2"/>
  <c r="B105" i="2"/>
  <c r="C105" i="2"/>
  <c r="D105" i="2"/>
  <c r="B106" i="2"/>
  <c r="C106" i="2"/>
  <c r="D106" i="2"/>
  <c r="B107" i="2"/>
  <c r="C107" i="2"/>
  <c r="D107" i="2"/>
  <c r="B108" i="2"/>
  <c r="C108" i="2"/>
  <c r="D108" i="2"/>
  <c r="B109" i="2"/>
  <c r="C109" i="2"/>
  <c r="D109" i="2"/>
  <c r="B110" i="2"/>
  <c r="C110" i="2"/>
  <c r="D110" i="2"/>
  <c r="B111" i="2"/>
  <c r="C111" i="2"/>
  <c r="D111" i="2"/>
  <c r="B112" i="2"/>
  <c r="C112" i="2"/>
  <c r="D112" i="2"/>
  <c r="B113" i="2"/>
  <c r="C113" i="2"/>
  <c r="D113" i="2"/>
  <c r="B114" i="2"/>
  <c r="C114" i="2"/>
  <c r="D114" i="2"/>
  <c r="B115" i="2"/>
  <c r="C115" i="2"/>
  <c r="D115" i="2"/>
  <c r="B116" i="2"/>
  <c r="C116" i="2"/>
  <c r="D116" i="2"/>
  <c r="B117" i="2"/>
  <c r="C117" i="2"/>
  <c r="D117" i="2"/>
  <c r="B118" i="2"/>
  <c r="C118" i="2"/>
  <c r="D118" i="2"/>
  <c r="B119" i="2"/>
  <c r="C119" i="2"/>
  <c r="D119" i="2"/>
  <c r="B120" i="2"/>
  <c r="C120" i="2"/>
  <c r="D120" i="2"/>
  <c r="B121" i="2"/>
  <c r="C121" i="2"/>
  <c r="D121" i="2"/>
  <c r="B122" i="2"/>
  <c r="C122" i="2"/>
  <c r="D122" i="2"/>
  <c r="B123" i="2"/>
  <c r="C123" i="2"/>
  <c r="D123" i="2"/>
  <c r="B124" i="2"/>
  <c r="C124" i="2"/>
  <c r="D124" i="2"/>
  <c r="B125" i="2"/>
  <c r="C125" i="2"/>
  <c r="D125" i="2"/>
  <c r="B126" i="2"/>
  <c r="C126" i="2"/>
  <c r="D126" i="2"/>
  <c r="B127" i="2"/>
  <c r="C127" i="2"/>
  <c r="D127" i="2"/>
  <c r="B128" i="2"/>
  <c r="C128" i="2"/>
  <c r="D128" i="2"/>
  <c r="B129" i="2"/>
  <c r="C129" i="2"/>
  <c r="D129" i="2"/>
  <c r="B130" i="2"/>
  <c r="C130" i="2"/>
  <c r="D130" i="2"/>
  <c r="B131" i="2"/>
  <c r="C131" i="2"/>
  <c r="D131" i="2"/>
  <c r="B132" i="2"/>
  <c r="C132" i="2"/>
  <c r="D132" i="2"/>
  <c r="B133" i="2"/>
  <c r="C133" i="2"/>
  <c r="D133" i="2"/>
  <c r="B134" i="2"/>
  <c r="C134" i="2"/>
  <c r="D134" i="2"/>
  <c r="B135" i="2"/>
  <c r="C135" i="2"/>
  <c r="D135" i="2"/>
  <c r="B136" i="2"/>
  <c r="C136" i="2"/>
  <c r="D136" i="2"/>
  <c r="B137" i="2"/>
  <c r="C137" i="2"/>
  <c r="D137" i="2"/>
  <c r="B138" i="2"/>
  <c r="C138" i="2"/>
  <c r="D138" i="2"/>
  <c r="B139" i="2"/>
  <c r="C139" i="2"/>
  <c r="D139" i="2"/>
  <c r="B140" i="2"/>
  <c r="C140" i="2"/>
  <c r="D140" i="2"/>
  <c r="B141" i="2"/>
  <c r="C141" i="2"/>
  <c r="D141" i="2"/>
  <c r="B142" i="2"/>
  <c r="C142" i="2"/>
  <c r="D142" i="2"/>
  <c r="B143" i="2"/>
  <c r="C143" i="2"/>
  <c r="D143" i="2"/>
  <c r="B144" i="2"/>
  <c r="C144" i="2"/>
  <c r="D144" i="2"/>
  <c r="B145" i="2"/>
  <c r="C145" i="2"/>
  <c r="D145" i="2"/>
  <c r="B146" i="2"/>
  <c r="C146" i="2"/>
  <c r="D146" i="2"/>
  <c r="B147" i="2"/>
  <c r="C147" i="2"/>
  <c r="D147" i="2"/>
  <c r="B148" i="2"/>
  <c r="C148" i="2"/>
  <c r="D148" i="2"/>
  <c r="B149" i="2"/>
  <c r="C149" i="2"/>
  <c r="D149" i="2"/>
  <c r="B150" i="2"/>
  <c r="C150" i="2"/>
  <c r="D150" i="2"/>
  <c r="B151" i="2"/>
  <c r="C151" i="2"/>
  <c r="D151" i="2"/>
  <c r="B152" i="2"/>
  <c r="C152" i="2"/>
  <c r="D152" i="2"/>
  <c r="B153" i="2"/>
  <c r="C153" i="2"/>
  <c r="D153" i="2"/>
  <c r="B154" i="2"/>
  <c r="C154" i="2"/>
  <c r="D154" i="2"/>
  <c r="B155" i="2"/>
  <c r="C155" i="2"/>
  <c r="D155" i="2"/>
  <c r="B156" i="2"/>
  <c r="C156" i="2"/>
  <c r="D156" i="2"/>
  <c r="B157" i="2"/>
  <c r="C157" i="2"/>
  <c r="D157" i="2"/>
  <c r="B158" i="2"/>
  <c r="C158" i="2"/>
  <c r="D158" i="2"/>
  <c r="B159" i="2"/>
  <c r="C159" i="2"/>
  <c r="D159" i="2"/>
  <c r="B160" i="2"/>
  <c r="C160" i="2"/>
  <c r="D160" i="2"/>
  <c r="B161" i="2"/>
  <c r="C161" i="2"/>
  <c r="D161" i="2"/>
  <c r="B162" i="2"/>
  <c r="C162" i="2"/>
  <c r="D162" i="2"/>
  <c r="B163" i="2"/>
  <c r="C163" i="2"/>
  <c r="D163" i="2"/>
  <c r="B164" i="2"/>
  <c r="C164" i="2"/>
  <c r="D164" i="2"/>
  <c r="B165" i="2"/>
  <c r="C165" i="2"/>
  <c r="D165" i="2"/>
  <c r="B166" i="2"/>
  <c r="C166" i="2"/>
  <c r="D166" i="2"/>
  <c r="B167" i="2"/>
  <c r="C167" i="2"/>
  <c r="D167" i="2"/>
  <c r="B168" i="2"/>
  <c r="C168" i="2"/>
  <c r="D168" i="2"/>
  <c r="B169" i="2"/>
  <c r="C169" i="2"/>
  <c r="D169" i="2"/>
  <c r="B170" i="2"/>
  <c r="C170" i="2"/>
  <c r="D170" i="2"/>
  <c r="B171" i="2"/>
  <c r="C171" i="2"/>
  <c r="D171" i="2"/>
  <c r="B172" i="2"/>
  <c r="C172" i="2"/>
  <c r="D172" i="2"/>
  <c r="B173" i="2"/>
  <c r="C173" i="2"/>
  <c r="D173" i="2"/>
  <c r="B174" i="2"/>
  <c r="C174" i="2"/>
  <c r="D174" i="2"/>
  <c r="B175" i="2"/>
  <c r="C175" i="2"/>
  <c r="D175" i="2"/>
  <c r="B176" i="2"/>
  <c r="C176" i="2"/>
  <c r="D176" i="2"/>
  <c r="B177" i="2"/>
  <c r="C177" i="2"/>
  <c r="D177" i="2"/>
  <c r="B178" i="2"/>
  <c r="C178" i="2"/>
  <c r="D178" i="2"/>
  <c r="B179" i="2"/>
  <c r="C179" i="2"/>
  <c r="D179" i="2"/>
  <c r="B180" i="2"/>
  <c r="C180" i="2"/>
  <c r="D180" i="2"/>
  <c r="B181" i="2"/>
  <c r="C181" i="2"/>
  <c r="D181" i="2"/>
  <c r="B182" i="2"/>
  <c r="C182" i="2"/>
  <c r="D182" i="2"/>
  <c r="B183" i="2"/>
  <c r="C183" i="2"/>
  <c r="D183" i="2"/>
  <c r="B184" i="2"/>
  <c r="C184" i="2"/>
  <c r="D184" i="2"/>
  <c r="B185" i="2"/>
  <c r="C185" i="2"/>
  <c r="D185" i="2"/>
  <c r="B186" i="2"/>
  <c r="C186" i="2"/>
  <c r="D186" i="2"/>
  <c r="B187" i="2"/>
  <c r="C187" i="2"/>
  <c r="D187" i="2"/>
  <c r="B188" i="2"/>
  <c r="C188" i="2"/>
  <c r="D188" i="2"/>
  <c r="B189" i="2"/>
  <c r="C189" i="2"/>
  <c r="D189" i="2"/>
  <c r="B190" i="2"/>
  <c r="C190" i="2"/>
  <c r="D190" i="2"/>
  <c r="B191" i="2"/>
  <c r="C191" i="2"/>
  <c r="D191" i="2"/>
  <c r="B192" i="2"/>
  <c r="C192" i="2"/>
  <c r="D192" i="2"/>
  <c r="B193" i="2"/>
  <c r="C193" i="2"/>
  <c r="D193" i="2"/>
  <c r="B194" i="2"/>
  <c r="C194" i="2"/>
  <c r="D194" i="2"/>
  <c r="B195" i="2"/>
  <c r="C195" i="2"/>
  <c r="D195" i="2"/>
  <c r="B196" i="2"/>
  <c r="C196" i="2"/>
  <c r="D196" i="2"/>
  <c r="B197" i="2"/>
  <c r="C197" i="2"/>
  <c r="D197" i="2"/>
  <c r="B198" i="2"/>
  <c r="C198" i="2"/>
  <c r="D198" i="2"/>
  <c r="B199" i="2"/>
  <c r="C199" i="2"/>
  <c r="D199" i="2"/>
  <c r="B200" i="2"/>
  <c r="C200" i="2"/>
  <c r="D200" i="2"/>
  <c r="B201" i="2"/>
  <c r="C201" i="2"/>
  <c r="D201" i="2"/>
  <c r="B203" i="2"/>
  <c r="C203" i="2"/>
  <c r="D203" i="2"/>
  <c r="B204" i="2"/>
  <c r="C204" i="2"/>
  <c r="D204" i="2"/>
  <c r="B205" i="2"/>
  <c r="C205" i="2"/>
  <c r="D205" i="2"/>
  <c r="B206" i="2"/>
  <c r="C206" i="2"/>
  <c r="D206" i="2"/>
  <c r="B207" i="2"/>
  <c r="C207" i="2"/>
  <c r="D207" i="2"/>
  <c r="B208" i="2"/>
  <c r="C208" i="2"/>
  <c r="D208" i="2"/>
  <c r="B209" i="2"/>
  <c r="C209" i="2"/>
  <c r="D209" i="2"/>
  <c r="B210" i="2"/>
  <c r="C210" i="2"/>
  <c r="D210" i="2"/>
  <c r="B211" i="2"/>
  <c r="C211" i="2"/>
  <c r="D211" i="2"/>
  <c r="B212" i="2"/>
  <c r="C212" i="2"/>
  <c r="D212" i="2"/>
  <c r="B213" i="2"/>
  <c r="C213" i="2"/>
  <c r="D213" i="2"/>
  <c r="K19" i="2" l="1"/>
  <c r="M19" i="2" s="1"/>
  <c r="M5" i="2"/>
  <c r="C214" i="2"/>
  <c r="C215" i="2" s="1"/>
  <c r="D214" i="2"/>
  <c r="D215" i="2" s="1"/>
  <c r="B214" i="2"/>
  <c r="B215" i="2" s="1"/>
  <c r="D218" i="2" l="1"/>
  <c r="C218" i="2"/>
</calcChain>
</file>

<file path=xl/comments1.xml><?xml version="1.0" encoding="utf-8"?>
<comments xmlns="http://schemas.openxmlformats.org/spreadsheetml/2006/main">
  <authors>
    <author>Janette Kotianova</author>
    <author>Ucitel</author>
    <author>Janette Kotianová</author>
  </authors>
  <commentList>
    <comment ref="M5" authorId="0" shapeId="0">
      <text>
        <r>
          <rPr>
            <b/>
            <sz val="9"/>
            <color indexed="81"/>
            <rFont val="Tahoma"/>
            <family val="2"/>
            <charset val="238"/>
          </rPr>
          <t>p hodnota</t>
        </r>
      </text>
    </comment>
    <comment ref="F10" authorId="1" shapeId="0">
      <text>
        <r>
          <rPr>
            <b/>
            <sz val="9"/>
            <color indexed="81"/>
            <rFont val="Tahoma"/>
            <family val="2"/>
            <charset val="238"/>
          </rPr>
          <t>korigovany koeficient spicatosti beta(X)</t>
        </r>
      </text>
    </comment>
    <comment ref="M10" authorId="0" shapeId="0">
      <text>
        <r>
          <rPr>
            <b/>
            <sz val="9"/>
            <color indexed="81"/>
            <rFont val="Tahoma"/>
            <family val="2"/>
            <charset val="238"/>
          </rPr>
          <t>p hodnota</t>
        </r>
      </text>
    </comment>
    <comment ref="F11" authorId="1" shapeId="0">
      <text>
        <r>
          <rPr>
            <b/>
            <sz val="9"/>
            <color indexed="81"/>
            <rFont val="Tahoma"/>
            <family val="2"/>
            <charset val="238"/>
          </rPr>
          <t>korigovany koeficient sikmosti alfa(X)</t>
        </r>
      </text>
    </comment>
    <comment ref="M19" authorId="0" shapeId="0">
      <text>
        <r>
          <rPr>
            <b/>
            <sz val="9"/>
            <color indexed="81"/>
            <rFont val="Tahoma"/>
            <family val="2"/>
            <charset val="238"/>
          </rPr>
          <t>p hodnota</t>
        </r>
      </text>
    </comment>
    <comment ref="A215" authorId="2" shapeId="0">
      <text>
        <r>
          <rPr>
            <b/>
            <sz val="9"/>
            <color indexed="81"/>
            <rFont val="Segoe UI"/>
            <family val="2"/>
            <charset val="238"/>
          </rPr>
          <t>k-ty centralny moment</t>
        </r>
      </text>
    </comment>
    <comment ref="B215" authorId="1" shapeId="0">
      <text>
        <r>
          <rPr>
            <b/>
            <sz val="9"/>
            <color indexed="81"/>
            <rFont val="Tahoma"/>
            <family val="2"/>
            <charset val="238"/>
          </rPr>
          <t>druhy centralny moment c2(X)</t>
        </r>
      </text>
    </comment>
    <comment ref="C215" authorId="1" shapeId="0">
      <text>
        <r>
          <rPr>
            <b/>
            <sz val="9"/>
            <color indexed="81"/>
            <rFont val="Tahoma"/>
            <family val="2"/>
            <charset val="238"/>
          </rPr>
          <t>treti centralny moment c3(X)</t>
        </r>
      </text>
    </comment>
    <comment ref="D215" authorId="1" shapeId="0">
      <text>
        <r>
          <rPr>
            <b/>
            <sz val="9"/>
            <color indexed="81"/>
            <rFont val="Tahoma"/>
            <family val="2"/>
            <charset val="238"/>
          </rPr>
          <t>stvrty centralny moment c4(X)</t>
        </r>
      </text>
    </comment>
    <comment ref="B216" authorId="2" shapeId="0">
      <text>
        <r>
          <rPr>
            <b/>
            <sz val="9"/>
            <color indexed="81"/>
            <rFont val="Segoe UI"/>
            <family val="2"/>
            <charset val="238"/>
          </rPr>
          <t>DEVSQ</t>
        </r>
      </text>
    </comment>
  </commentList>
</comments>
</file>

<file path=xl/comments2.xml><?xml version="1.0" encoding="utf-8"?>
<comments xmlns="http://schemas.openxmlformats.org/spreadsheetml/2006/main">
  <authors>
    <author>Janette Kotianova</author>
  </authors>
  <commentList>
    <comment ref="H17" authorId="0" shapeId="0">
      <text>
        <r>
          <rPr>
            <b/>
            <sz val="9"/>
            <color indexed="81"/>
            <rFont val="Tahoma"/>
            <family val="2"/>
            <charset val="238"/>
          </rPr>
          <t>namerane hodnoty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  <charset val="238"/>
          </rPr>
          <t>ocakavane hodnoty</t>
        </r>
      </text>
    </comment>
    <comment ref="S41" authorId="0" shapeId="0">
      <text>
        <r>
          <rPr>
            <b/>
            <sz val="9"/>
            <color indexed="81"/>
            <rFont val="Tahoma"/>
            <family val="2"/>
            <charset val="238"/>
          </rPr>
          <t>realizacia testovacej statistiky</t>
        </r>
      </text>
    </comment>
    <comment ref="U41" authorId="0" shapeId="0">
      <text>
        <r>
          <rPr>
            <b/>
            <sz val="9"/>
            <color indexed="81"/>
            <rFont val="Tahoma"/>
            <family val="2"/>
            <charset val="238"/>
          </rPr>
          <t>kriticka hodnota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  <charset val="238"/>
          </rPr>
          <t>parametre rozdelenia neodhadujeme, pretoze ich pozname</t>
        </r>
      </text>
    </comment>
  </commentList>
</comments>
</file>

<file path=xl/comments3.xml><?xml version="1.0" encoding="utf-8"?>
<comments xmlns="http://schemas.openxmlformats.org/spreadsheetml/2006/main">
  <authors>
    <author>Janette Kotianova</author>
  </authors>
  <commentList>
    <comment ref="G40" authorId="0" shapeId="0">
      <text>
        <r>
          <rPr>
            <b/>
            <sz val="9"/>
            <color indexed="81"/>
            <rFont val="Tahoma"/>
            <family val="2"/>
            <charset val="238"/>
          </rPr>
          <t>empiricka pocetnost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  <charset val="238"/>
          </rPr>
          <t>teoreticka pocetnost</t>
        </r>
      </text>
    </comment>
    <comment ref="M56" authorId="0" shapeId="0">
      <text>
        <r>
          <rPr>
            <b/>
            <sz val="9"/>
            <color indexed="81"/>
            <rFont val="Tahoma"/>
            <family val="2"/>
            <charset val="238"/>
          </rPr>
          <t>parametre rozdelenia neodhadujeme, pretoze ich pozname</t>
        </r>
      </text>
    </comment>
  </commentList>
</comments>
</file>

<file path=xl/comments4.xml><?xml version="1.0" encoding="utf-8"?>
<comments xmlns="http://schemas.openxmlformats.org/spreadsheetml/2006/main">
  <authors>
    <author>Janette Kotianova</author>
  </authors>
  <commentList>
    <comment ref="N50" authorId="0" shapeId="0">
      <text>
        <r>
          <rPr>
            <b/>
            <sz val="9"/>
            <color indexed="81"/>
            <rFont val="Tahoma"/>
            <family val="2"/>
            <charset val="238"/>
          </rPr>
          <t>empiricka pocetnost</t>
        </r>
      </text>
    </comment>
    <comment ref="O50" authorId="0" shapeId="0">
      <text>
        <r>
          <rPr>
            <b/>
            <sz val="9"/>
            <color indexed="81"/>
            <rFont val="Tahoma"/>
            <family val="2"/>
            <charset val="238"/>
          </rPr>
          <t>teoreticka pocetnost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  <charset val="238"/>
          </rPr>
          <t>empiricka pocetnost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teoreticka pocetnost</t>
        </r>
      </text>
    </comment>
    <comment ref="T69" authorId="0" shapeId="0">
      <text>
        <r>
          <rPr>
            <b/>
            <sz val="9"/>
            <color indexed="81"/>
            <rFont val="Tahoma"/>
            <family val="2"/>
            <charset val="238"/>
          </rPr>
          <t>parametre rozdelenia neodhadujeme, pretoze ich pozname</t>
        </r>
      </text>
    </comment>
  </commentList>
</comments>
</file>

<file path=xl/comments5.xml><?xml version="1.0" encoding="utf-8"?>
<comments xmlns="http://schemas.openxmlformats.org/spreadsheetml/2006/main">
  <authors>
    <author>Janette Kotianova</author>
  </authors>
  <commentList>
    <comment ref="O12" authorId="0" shapeId="0">
      <text>
        <r>
          <rPr>
            <b/>
            <sz val="9"/>
            <color indexed="81"/>
            <rFont val="Tahoma"/>
            <family val="2"/>
            <charset val="238"/>
          </rPr>
          <t>porovnavame aktualnu aj predchadzajucu hodnotu empirickej distribucnej funkcie</t>
        </r>
      </text>
    </comment>
    <comment ref="N34" authorId="0" shapeId="0">
      <text>
        <r>
          <rPr>
            <b/>
            <sz val="9"/>
            <color indexed="81"/>
            <rFont val="Tahoma"/>
            <family val="2"/>
            <charset val="238"/>
          </rPr>
          <t>kriticke hodnoty Dn(alfa) boli urcene v simulacnych ulohach - tabulkove hodnoty, pre n&gt;100 mozne pocitat zo vzorca</t>
        </r>
      </text>
    </comment>
  </commentList>
</comments>
</file>

<file path=xl/comments6.xml><?xml version="1.0" encoding="utf-8"?>
<comments xmlns="http://schemas.openxmlformats.org/spreadsheetml/2006/main">
  <authors>
    <author>Janette Kotianová</author>
  </authors>
  <commentList>
    <comment ref="Z2" authorId="0" shapeId="0">
      <text>
        <r>
          <rPr>
            <b/>
            <sz val="9"/>
            <color indexed="81"/>
            <rFont val="Segoe UI"/>
            <family val="2"/>
            <charset val="238"/>
          </rPr>
          <t>teoreticka pocetnost</t>
        </r>
      </text>
    </comment>
  </commentList>
</comments>
</file>

<file path=xl/sharedStrings.xml><?xml version="1.0" encoding="utf-8"?>
<sst xmlns="http://schemas.openxmlformats.org/spreadsheetml/2006/main" count="446" uniqueCount="157">
  <si>
    <t>N(25;3^2)</t>
  </si>
  <si>
    <t xml:space="preserve">TEST NULOVEJ ŠIKMOSTI A ŠPICATOSTI </t>
  </si>
  <si>
    <t>testovacia statistika:</t>
  </si>
  <si>
    <t>test nulovej šikmosti: H0: alfa=0&gt;&lt; H1&gt; alfa nerovna sa 0</t>
  </si>
  <si>
    <t>, kde</t>
  </si>
  <si>
    <t>D(alfa)=</t>
  </si>
  <si>
    <t>kriticka hodnota u (1-0,05/2):</t>
  </si>
  <si>
    <t xml:space="preserve"> H0 nezamietame</t>
  </si>
  <si>
    <t>test nulovej špicatosti: H0: beta=0&gt;&lt; H1&gt; beta nerovna sa 0</t>
  </si>
  <si>
    <t>D(beta)=</t>
  </si>
  <si>
    <t>KOMBINOVANÝ TEST NULOVEJ ŠIKMOSTI A ŠPICATOSTI - C-test</t>
  </si>
  <si>
    <t>H0: data maju normálne rozdelenie. &gt;&lt; H1: data nemaju normalne rozdelenie.</t>
  </si>
  <si>
    <t>kriticka hodnota chi kv (0,95;2):</t>
  </si>
  <si>
    <t>testovacie statistiky maju pri platnosti hypotézy H0 priblizne rozdelenie N(0,1)</t>
  </si>
  <si>
    <t>Premenna ma normalne rozdelenie iba ak nezamietame ani jednu z nulovych hypotez!</t>
  </si>
  <si>
    <t xml:space="preserve">testovacia statistika ma pri platnosti hypotézy H0 priblizne rozdelenie </t>
  </si>
  <si>
    <t>suma</t>
  </si>
  <si>
    <t>suma/n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</si>
  <si>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</si>
  <si>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</si>
  <si>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</si>
  <si>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</si>
  <si>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</si>
  <si>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</si>
  <si>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</si>
  <si>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</si>
  <si>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</si>
  <si>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</si>
  <si>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</si>
  <si>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</si>
  <si>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</si>
  <si>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</si>
  <si>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alfa(X)</t>
  </si>
  <si>
    <t>beta(X)</t>
  </si>
  <si>
    <t>Na hladine vyznamnosti 0,05 mozno konstatovat, ze vygenerovane data maju normalne rozdelenie.</t>
  </si>
  <si>
    <t>generované z N(6;100^2)</t>
  </si>
  <si>
    <t>min =</t>
  </si>
  <si>
    <t>max =</t>
  </si>
  <si>
    <t>R =</t>
  </si>
  <si>
    <t xml:space="preserve">počet intervalov = </t>
  </si>
  <si>
    <t xml:space="preserve">šírka intervalu = </t>
  </si>
  <si>
    <t>približne 28</t>
  </si>
  <si>
    <t>H0: rozdelenie je normálne (rozdelenia sú rovnaké)</t>
  </si>
  <si>
    <t>H1: rozdelenie nie je normálne (rozdelenia nie sú rovnaké)</t>
  </si>
  <si>
    <t>cochranovo pravidlo:</t>
  </si>
  <si>
    <t>empirická</t>
  </si>
  <si>
    <t>teoretická početnosť</t>
  </si>
  <si>
    <t>Ľavá hranica</t>
  </si>
  <si>
    <t>pravá hranica</t>
  </si>
  <si>
    <t>stred</t>
  </si>
  <si>
    <t>ni</t>
  </si>
  <si>
    <t>pi</t>
  </si>
  <si>
    <t>n*pi</t>
  </si>
  <si>
    <t>(</t>
  </si>
  <si>
    <t>&gt;</t>
  </si>
  <si>
    <t xml:space="preserve"> -nekonecno</t>
  </si>
  <si>
    <t>nekonecno</t>
  </si>
  <si>
    <t>&lt;</t>
  </si>
  <si>
    <t>p=</t>
  </si>
  <si>
    <t>H0: VS pochadza z normalneho rozdelenia. (rozdelenie je normálne)</t>
  </si>
  <si>
    <t>H1: VS nepochadza z normalneho rozdelenia. (rozdelenie nie je normálne)</t>
  </si>
  <si>
    <t>Overte, ci data pochadzaju z normalneho rozdelenia N(0;1)</t>
  </si>
  <si>
    <t>alfa=</t>
  </si>
  <si>
    <t>H0: Distribucna funkcia Fn(x) je distribucnou funkciou normalneho rozdelenia.</t>
  </si>
  <si>
    <t>H1: Distribucna funkcia Fn(x) nie je distribucnou funkciou normalneho rozdelenia.</t>
  </si>
  <si>
    <t>Ak Dn&gt;Dn(alfa), potom H0 zamietame</t>
  </si>
  <si>
    <t>empiricke hodnoty</t>
  </si>
  <si>
    <t>Fn</t>
  </si>
  <si>
    <t>teoreticke hodnoty</t>
  </si>
  <si>
    <t>HH</t>
  </si>
  <si>
    <t>Fi</t>
  </si>
  <si>
    <t>f(x)</t>
  </si>
  <si>
    <t>F(x)</t>
  </si>
  <si>
    <t>abs(Fn(x)-F(x))</t>
  </si>
  <si>
    <t>Bin</t>
  </si>
  <si>
    <t>Frequency</t>
  </si>
  <si>
    <t>Cumulative %</t>
  </si>
  <si>
    <t>More</t>
  </si>
  <si>
    <t>Dn=</t>
  </si>
  <si>
    <t>Dn(0,05)=</t>
  </si>
  <si>
    <t xml:space="preserve"> H0 nezamietame, pretoze neplati Dn&gt;Dn(alfa)</t>
  </si>
  <si>
    <t>fi</t>
  </si>
  <si>
    <t>k≈n^0,5=</t>
  </si>
  <si>
    <r>
      <t>k</t>
    </r>
    <r>
      <rPr>
        <sz val="11"/>
        <color indexed="8"/>
        <rFont val="Calibri"/>
        <family val="2"/>
        <charset val="238"/>
      </rPr>
      <t>≤5 log⁡n=</t>
    </r>
  </si>
  <si>
    <t>k≈1+3,322 log⁡n=</t>
  </si>
  <si>
    <t>k≈2,5n^0,25=</t>
  </si>
  <si>
    <t>pocet intervalov</t>
  </si>
  <si>
    <t>sirka intervalu</t>
  </si>
  <si>
    <t>generovane hodnoty</t>
  </si>
  <si>
    <t>teoreticke rozdelenie - pdf</t>
  </si>
  <si>
    <t>x</t>
  </si>
  <si>
    <t xml:space="preserve"> </t>
  </si>
  <si>
    <t>(ni-npi)^2/npi</t>
  </si>
  <si>
    <t>c je počet odhadovaných parametrov</t>
  </si>
  <si>
    <t>testovacia štatistika:</t>
  </si>
  <si>
    <t>https://khanovaskola.cz/video/10/84/1466-test-pearsonuv-chi-kvadrat-test-dobre-shody</t>
  </si>
  <si>
    <t>k je počet tried, intervalov (skupín)</t>
  </si>
  <si>
    <t>alfa=0,05</t>
  </si>
  <si>
    <t>Bi(30;0,2)</t>
  </si>
  <si>
    <t>staci jednoduche triedenie</t>
  </si>
  <si>
    <t>teoreticke rozdelenie</t>
  </si>
  <si>
    <t>xi</t>
  </si>
  <si>
    <t>Ni</t>
  </si>
  <si>
    <t>p(x)</t>
  </si>
  <si>
    <t>H0: VS pochádza z binomického rozdelenia Bi(30;0,2) (rozdelenie je binomické)</t>
  </si>
  <si>
    <t>H1: VS nepochádza z binomického rozdelenia Bi(30;0,2) (rozdelenie nie je binomické)</t>
  </si>
  <si>
    <t>jednoduche triedenie</t>
  </si>
  <si>
    <t>Cochranovo pravidlo:</t>
  </si>
  <si>
    <t>0-2</t>
  </si>
  <si>
    <t>11 a viac</t>
  </si>
  <si>
    <t>chi kv 0=</t>
  </si>
  <si>
    <t>chi kv kvantil 9(0,95)=</t>
  </si>
  <si>
    <t>Na hladine 0,05 nezamietame hypotezu, ktora tvrdi, ze nase data pochadzaju z binomickeho rozdelenia Bi(30;0,2).</t>
  </si>
  <si>
    <t>Na hladine významnosti 0,05 možno konštatovať, že vygenerované dáta majú binomické rozdelenie Bi(40;0,25).</t>
  </si>
  <si>
    <t>Na hladine vyznamnosti 0,05 mozno konstatovat, ze vygenerovane data maju nulovu sikmost.</t>
  </si>
  <si>
    <t>Na hladine vyznamnosti 0,05 mozno konstatovat, ze vygenerovane data maju nulovu spicatost.</t>
  </si>
  <si>
    <t>chi kvadrat test dobrej zhody</t>
  </si>
  <si>
    <t>Na hladine 0,05 nezamietame hypotezu, ktora tvrdi, ze nase data pochadzaju z rozdelenia N(6;100^2).</t>
  </si>
  <si>
    <t>chi kv kvantil 15(0,95)=</t>
  </si>
  <si>
    <r>
      <t xml:space="preserve">H0:VS pochadza z normálneho rozdelenia N(6;100^2) </t>
    </r>
    <r>
      <rPr>
        <b/>
        <sz val="11"/>
        <color rgb="FFC00000"/>
        <rFont val="Calibri"/>
        <family val="2"/>
        <charset val="238"/>
        <scheme val="minor"/>
      </rPr>
      <t>nezamietame</t>
    </r>
  </si>
  <si>
    <r>
      <t xml:space="preserve">H1: VS nepochadza z normálneho rozdelenia N(6;100^2) </t>
    </r>
    <r>
      <rPr>
        <b/>
        <sz val="11"/>
        <color rgb="FFC00000"/>
        <rFont val="Calibri"/>
        <family val="2"/>
        <charset val="238"/>
        <scheme val="minor"/>
      </rPr>
      <t>zamietame</t>
    </r>
  </si>
  <si>
    <t>KS test dobrej zhody</t>
  </si>
  <si>
    <t>Pouzitie generatora cisiel a spustenie vzorkovania cez analyticke nastroje:</t>
  </si>
  <si>
    <t>Po(20)</t>
  </si>
  <si>
    <t>pocet intervalov:</t>
  </si>
  <si>
    <t>pocitany</t>
  </si>
  <si>
    <t>zvoleny</t>
  </si>
  <si>
    <t>sirka intervalov:</t>
  </si>
  <si>
    <t>DH</t>
  </si>
  <si>
    <t>por.c.</t>
  </si>
  <si>
    <t>si</t>
  </si>
  <si>
    <t>triedenie vygenerovanych hodnot</t>
  </si>
  <si>
    <t>teoreticke hodnoty f(x)</t>
  </si>
  <si>
    <t>pdf - probability density function</t>
  </si>
  <si>
    <t>H0: VS pochádza z poissonovho rozdelenia Po(20) (rozdelenie je poissonovo)</t>
  </si>
  <si>
    <t>H1: VS nepochádza z  poissonovho rozdelenia Po(20) (rozdelenie nie je poissonovo)</t>
  </si>
  <si>
    <t>a viac</t>
  </si>
  <si>
    <t>chi kv kvantil 13(0,95)=</t>
  </si>
  <si>
    <t>Na hladine 0,05 nezamietame hypotezu, ktora tvrdi, ze nase data pochadzaju z poissonovho rozdelenia Po(20).</t>
  </si>
  <si>
    <t xml:space="preserve">zvoleny mensi </t>
  </si>
  <si>
    <t xml:space="preserve">zvoleny väcsi </t>
  </si>
  <si>
    <t>Porovnanie vplyvu zvoleneho triedenia na tvar histogramu:</t>
  </si>
  <si>
    <t>Pri triedeni bolo pouzitych 9 intervalov:</t>
  </si>
  <si>
    <t>Pri triedeni bolo pouzitych 32 intervalov:</t>
  </si>
  <si>
    <t xml:space="preserve">Vystup z Minitabu </t>
  </si>
  <si>
    <t xml:space="preserve">HH </t>
  </si>
  <si>
    <t xml:space="preserve">Ni </t>
  </si>
  <si>
    <t xml:space="preserve">fi </t>
  </si>
  <si>
    <t xml:space="preserve">pi </t>
  </si>
  <si>
    <t>Postup pri vytvarani kombinovaneho grafu pre rovnomerne rozdelenie v Minitabe:</t>
  </si>
  <si>
    <t>U(1;10)</t>
  </si>
  <si>
    <t xml:space="preserve">pocet tried </t>
  </si>
  <si>
    <t>sirka tried</t>
  </si>
  <si>
    <t>k=n^0,5=</t>
  </si>
  <si>
    <t>f(x)=1/(10-1)</t>
  </si>
  <si>
    <t>Pri zmene poctu automaticky navrhnutych tried:</t>
  </si>
  <si>
    <t>Postup vytvarania histogramu z hodnot VS s fitom teoretickeho rozdelenia v Minitabe: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</si>
</sst>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mbria Math"/>
      <family val="1"/>
      <charset val="238"/>
    </font>
    <font>
      <sz val="11"/>
      <color rgb="FFC00000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0" borderId="0" xfId="0" applyBorder="1"/>
    <xf numFmtId="0" fontId="0" fillId="0" borderId="0" xfId="0" applyFill="1" applyBorder="1" applyAlignment="1"/>
    <xf numFmtId="0" fontId="0" fillId="0" borderId="2" xfId="0" applyBorder="1"/>
    <xf numFmtId="0" fontId="0" fillId="0" borderId="3" xfId="0" applyBorder="1"/>
    <xf numFmtId="0" fontId="3" fillId="0" borderId="0" xfId="0" applyFont="1"/>
    <xf numFmtId="0" fontId="1" fillId="0" borderId="0" xfId="0" applyFont="1" applyFill="1" applyBorder="1" applyAlignment="1"/>
    <xf numFmtId="0" fontId="0" fillId="0" borderId="5" xfId="0" applyBorder="1"/>
    <xf numFmtId="0" fontId="0" fillId="0" borderId="4" xfId="0" applyBorder="1"/>
    <xf numFmtId="0" fontId="0" fillId="0" borderId="6" xfId="0" applyBorder="1"/>
    <xf numFmtId="0" fontId="2" fillId="0" borderId="0" xfId="0" applyFont="1" applyFill="1" applyBorder="1" applyAlignment="1">
      <alignment horizontal="center"/>
    </xf>
    <xf numFmtId="0" fontId="0" fillId="0" borderId="0" xfId="0" applyNumberFormat="1" applyFill="1" applyBorder="1" applyAlignment="1"/>
    <xf numFmtId="0" fontId="4" fillId="0" borderId="0" xfId="0" applyFont="1"/>
    <xf numFmtId="0" fontId="2" fillId="0" borderId="0" xfId="0" applyFont="1" applyFill="1" applyBorder="1" applyAlignment="1">
      <alignment horizontal="centerContinuous"/>
    </xf>
    <xf numFmtId="0" fontId="0" fillId="2" borderId="0" xfId="0" applyFill="1" applyBorder="1"/>
    <xf numFmtId="0" fontId="0" fillId="0" borderId="0" xfId="0" applyFill="1" applyBorder="1"/>
    <xf numFmtId="0" fontId="3" fillId="0" borderId="0" xfId="0" applyFont="1" applyBorder="1"/>
    <xf numFmtId="0" fontId="0" fillId="0" borderId="4" xfId="0" applyFill="1" applyBorder="1" applyAlignment="1"/>
    <xf numFmtId="0" fontId="2" fillId="0" borderId="7" xfId="0" applyFont="1" applyFill="1" applyBorder="1" applyAlignment="1">
      <alignment horizontal="centerContinuous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3" borderId="8" xfId="0" applyFill="1" applyBorder="1"/>
    <xf numFmtId="0" fontId="0" fillId="3" borderId="0" xfId="0" applyFill="1"/>
    <xf numFmtId="0" fontId="0" fillId="0" borderId="8" xfId="0" applyFill="1" applyBorder="1"/>
    <xf numFmtId="0" fontId="8" fillId="0" borderId="0" xfId="0" applyFont="1"/>
    <xf numFmtId="0" fontId="2" fillId="0" borderId="7" xfId="0" applyFont="1" applyBorder="1" applyAlignment="1">
      <alignment horizontal="centerContinuous"/>
    </xf>
    <xf numFmtId="0" fontId="8" fillId="0" borderId="0" xfId="0" applyFont="1" applyAlignment="1">
      <alignment horizontal="right"/>
    </xf>
    <xf numFmtId="2" fontId="8" fillId="0" borderId="0" xfId="0" applyNumberFormat="1" applyFont="1"/>
    <xf numFmtId="0" fontId="8" fillId="0" borderId="0" xfId="0" applyFont="1" applyAlignment="1">
      <alignment horizontal="center" vertical="center"/>
    </xf>
    <xf numFmtId="0" fontId="7" fillId="0" borderId="0" xfId="0" applyFont="1"/>
    <xf numFmtId="0" fontId="9" fillId="0" borderId="0" xfId="0" applyFont="1"/>
    <xf numFmtId="0" fontId="0" fillId="2" borderId="0" xfId="0" applyFill="1"/>
    <xf numFmtId="0" fontId="7" fillId="2" borderId="0" xfId="0" applyFont="1" applyFill="1"/>
    <xf numFmtId="0" fontId="9" fillId="2" borderId="0" xfId="0" applyFont="1" applyFill="1"/>
    <xf numFmtId="0" fontId="7" fillId="0" borderId="0" xfId="0" applyFont="1" applyAlignment="1">
      <alignment horizontal="center"/>
    </xf>
    <xf numFmtId="0" fontId="8" fillId="2" borderId="0" xfId="0" applyFont="1" applyFill="1"/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4" fontId="0" fillId="0" borderId="0" xfId="0" applyNumberFormat="1"/>
    <xf numFmtId="0" fontId="10" fillId="4" borderId="0" xfId="0" applyFont="1" applyFill="1"/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10" fillId="2" borderId="0" xfId="0" applyFont="1" applyFill="1"/>
    <xf numFmtId="2" fontId="8" fillId="2" borderId="0" xfId="0" applyNumberFormat="1" applyFont="1" applyFill="1" applyAlignment="1">
      <alignment horizontal="center"/>
    </xf>
    <xf numFmtId="0" fontId="0" fillId="4" borderId="0" xfId="0" applyFill="1"/>
    <xf numFmtId="2" fontId="0" fillId="2" borderId="0" xfId="0" applyNumberFormat="1" applyFill="1"/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0" fillId="2" borderId="8" xfId="0" applyFill="1" applyBorder="1"/>
    <xf numFmtId="0" fontId="11" fillId="2" borderId="8" xfId="0" applyFont="1" applyFill="1" applyBorder="1"/>
    <xf numFmtId="0" fontId="1" fillId="0" borderId="8" xfId="0" applyFont="1" applyBorder="1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16" xfId="0" applyBorder="1"/>
    <xf numFmtId="0" fontId="2" fillId="0" borderId="7" xfId="0" applyFont="1" applyBorder="1" applyAlignment="1">
      <alignment horizontal="center"/>
    </xf>
    <xf numFmtId="0" fontId="0" fillId="0" borderId="15" xfId="0" applyBorder="1"/>
    <xf numFmtId="10" fontId="0" fillId="0" borderId="0" xfId="0" applyNumberFormat="1"/>
    <xf numFmtId="2" fontId="0" fillId="5" borderId="16" xfId="0" applyNumberFormat="1" applyFill="1" applyBorder="1"/>
    <xf numFmtId="2" fontId="0" fillId="0" borderId="0" xfId="0" applyNumberFormat="1"/>
    <xf numFmtId="2" fontId="0" fillId="5" borderId="0" xfId="0" applyNumberFormat="1" applyFill="1"/>
    <xf numFmtId="2" fontId="0" fillId="0" borderId="15" xfId="0" applyNumberFormat="1" applyBorder="1"/>
    <xf numFmtId="2" fontId="0" fillId="0" borderId="16" xfId="0" applyNumberFormat="1" applyBorder="1"/>
    <xf numFmtId="2" fontId="0" fillId="6" borderId="16" xfId="0" applyNumberFormat="1" applyFill="1" applyBorder="1"/>
    <xf numFmtId="2" fontId="0" fillId="5" borderId="14" xfId="0" applyNumberFormat="1" applyFill="1" applyBorder="1"/>
    <xf numFmtId="2" fontId="0" fillId="0" borderId="13" xfId="0" applyNumberFormat="1" applyBorder="1"/>
    <xf numFmtId="2" fontId="0" fillId="0" borderId="14" xfId="0" applyNumberFormat="1" applyBorder="1"/>
    <xf numFmtId="10" fontId="0" fillId="0" borderId="4" xfId="0" applyNumberFormat="1" applyBorder="1"/>
    <xf numFmtId="2" fontId="0" fillId="6" borderId="0" xfId="0" applyNumberFormat="1" applyFill="1"/>
    <xf numFmtId="2" fontId="0" fillId="0" borderId="17" xfId="0" applyNumberFormat="1" applyBorder="1"/>
    <xf numFmtId="0" fontId="0" fillId="0" borderId="18" xfId="0" applyBorder="1"/>
    <xf numFmtId="0" fontId="0" fillId="0" borderId="19" xfId="0" applyBorder="1"/>
    <xf numFmtId="0" fontId="0" fillId="0" borderId="16" xfId="0" applyBorder="1" applyAlignment="1">
      <alignment horizontal="center"/>
    </xf>
    <xf numFmtId="0" fontId="13" fillId="0" borderId="0" xfId="0" applyFont="1" applyAlignment="1">
      <alignment horizontal="right" vertical="top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14" fillId="0" borderId="0" xfId="0" applyFont="1"/>
    <xf numFmtId="0" fontId="14" fillId="0" borderId="0" xfId="0" applyFont="1" applyBorder="1"/>
    <xf numFmtId="0" fontId="15" fillId="0" borderId="0" xfId="0" applyFont="1" applyAlignment="1">
      <alignment horizontal="center"/>
    </xf>
    <xf numFmtId="0" fontId="0" fillId="7" borderId="0" xfId="0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0" fontId="0" fillId="7" borderId="0" xfId="0" applyFill="1"/>
    <xf numFmtId="0" fontId="0" fillId="0" borderId="0" xfId="0" applyFill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Fill="1" applyAlignment="1">
      <alignment horizontal="center"/>
    </xf>
    <xf numFmtId="0" fontId="7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2" borderId="0" xfId="0" applyFont="1" applyFill="1"/>
    <xf numFmtId="0" fontId="0" fillId="2" borderId="11" xfId="0" applyFill="1" applyBorder="1"/>
    <xf numFmtId="0" fontId="0" fillId="2" borderId="12" xfId="0" applyFill="1" applyBorder="1"/>
    <xf numFmtId="0" fontId="0" fillId="2" borderId="15" xfId="0" applyFill="1" applyBorder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0" fillId="2" borderId="16" xfId="0" applyFill="1" applyBorder="1"/>
    <xf numFmtId="0" fontId="7" fillId="2" borderId="0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3" xfId="0" applyFill="1" applyBorder="1"/>
    <xf numFmtId="0" fontId="0" fillId="2" borderId="1" xfId="0" applyFill="1" applyBorder="1"/>
    <xf numFmtId="0" fontId="0" fillId="2" borderId="14" xfId="0" applyFill="1" applyBorder="1"/>
    <xf numFmtId="0" fontId="0" fillId="0" borderId="13" xfId="0" applyBorder="1"/>
    <xf numFmtId="0" fontId="0" fillId="0" borderId="1" xfId="0" applyBorder="1"/>
    <xf numFmtId="0" fontId="0" fillId="0" borderId="14" xfId="0" applyBorder="1"/>
    <xf numFmtId="0" fontId="17" fillId="0" borderId="0" xfId="0" applyFont="1" applyBorder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Histogram z vygenerovanych hodnot prelozeny Gaussovou krivkou rozdelenia N(25;3^2)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glow rad="50800">
                <a:schemeClr val="accent1">
                  <a:alpha val="85000"/>
                </a:schemeClr>
              </a:glow>
              <a:outerShdw blurRad="50800" dist="50800" dir="600000" sx="4000" sy="4000" algn="ctr" rotWithShape="0">
                <a:schemeClr val="tx2">
                  <a:alpha val="43000"/>
                </a:schemeClr>
              </a:outerShdw>
              <a:softEdge rad="0"/>
            </a:effectLst>
          </c:spPr>
          <c:invertIfNegative val="0"/>
          <c:cat>
            <c:numRef>
              <c:f>'charakteristiky a triedenie'!$I$3:$I$17</c:f>
              <c:numCache>
                <c:formatCode>0.00</c:formatCode>
                <c:ptCount val="15"/>
                <c:pt idx="0">
                  <c:v>17.812619893811643</c:v>
                </c:pt>
                <c:pt idx="1">
                  <c:v>18.933583027683198</c:v>
                </c:pt>
                <c:pt idx="2">
                  <c:v>20.054546161554754</c:v>
                </c:pt>
                <c:pt idx="3">
                  <c:v>21.175509295426309</c:v>
                </c:pt>
                <c:pt idx="4">
                  <c:v>22.296472429297864</c:v>
                </c:pt>
                <c:pt idx="5">
                  <c:v>23.41743556316942</c:v>
                </c:pt>
                <c:pt idx="6">
                  <c:v>24.538398697040975</c:v>
                </c:pt>
                <c:pt idx="7">
                  <c:v>25.65936183091253</c:v>
                </c:pt>
                <c:pt idx="8">
                  <c:v>26.780324964784086</c:v>
                </c:pt>
                <c:pt idx="9">
                  <c:v>27.901288098655641</c:v>
                </c:pt>
                <c:pt idx="10">
                  <c:v>29.022251232527196</c:v>
                </c:pt>
                <c:pt idx="11">
                  <c:v>30.143214366398752</c:v>
                </c:pt>
                <c:pt idx="12">
                  <c:v>31.264177500270307</c:v>
                </c:pt>
                <c:pt idx="13">
                  <c:v>32.385140634141862</c:v>
                </c:pt>
                <c:pt idx="14">
                  <c:v>33.506103768013418</c:v>
                </c:pt>
              </c:numCache>
            </c:numRef>
          </c:cat>
          <c:val>
            <c:numRef>
              <c:f>'charakteristiky a triedenie'!$J$3:$J$17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  <c:pt idx="6">
                  <c:v>27</c:v>
                </c:pt>
                <c:pt idx="7">
                  <c:v>35</c:v>
                </c:pt>
                <c:pt idx="8">
                  <c:v>28</c:v>
                </c:pt>
                <c:pt idx="9">
                  <c:v>28</c:v>
                </c:pt>
                <c:pt idx="10">
                  <c:v>16</c:v>
                </c:pt>
                <c:pt idx="11">
                  <c:v>10</c:v>
                </c:pt>
                <c:pt idx="12">
                  <c:v>8</c:v>
                </c:pt>
                <c:pt idx="13">
                  <c:v>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D-4929-BA8C-8A113E4F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47857664"/>
        <c:axId val="42184064"/>
      </c:barChart>
      <c:lineChart>
        <c:grouping val="standard"/>
        <c:varyColors val="0"/>
        <c:ser>
          <c:idx val="1"/>
          <c:order val="1"/>
          <c:tx>
            <c:v>pdf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'charakteristiky a triedenie'!$N$3:$N$52</c:f>
              <c:numCache>
                <c:formatCode>0.00</c:formatCode>
                <c:ptCount val="50"/>
                <c:pt idx="0">
                  <c:v>17.027945700101554</c:v>
                </c:pt>
                <c:pt idx="1">
                  <c:v>17.364234640263021</c:v>
                </c:pt>
                <c:pt idx="2">
                  <c:v>17.700523580424488</c:v>
                </c:pt>
                <c:pt idx="3">
                  <c:v>18.036812520585954</c:v>
                </c:pt>
                <c:pt idx="4">
                  <c:v>18.373101460747421</c:v>
                </c:pt>
                <c:pt idx="5">
                  <c:v>18.709390400908887</c:v>
                </c:pt>
                <c:pt idx="6">
                  <c:v>19.045679341070354</c:v>
                </c:pt>
                <c:pt idx="7">
                  <c:v>19.381968281231821</c:v>
                </c:pt>
                <c:pt idx="8">
                  <c:v>19.718257221393287</c:v>
                </c:pt>
                <c:pt idx="9">
                  <c:v>20.054546161554754</c:v>
                </c:pt>
                <c:pt idx="10">
                  <c:v>20.39083510171622</c:v>
                </c:pt>
                <c:pt idx="11">
                  <c:v>20.727124041877687</c:v>
                </c:pt>
                <c:pt idx="12">
                  <c:v>21.063412982039154</c:v>
                </c:pt>
                <c:pt idx="13">
                  <c:v>21.39970192220062</c:v>
                </c:pt>
                <c:pt idx="14">
                  <c:v>21.735990862362087</c:v>
                </c:pt>
                <c:pt idx="15">
                  <c:v>22.072279802523553</c:v>
                </c:pt>
                <c:pt idx="16">
                  <c:v>22.40856874268502</c:v>
                </c:pt>
                <c:pt idx="17">
                  <c:v>22.744857682846487</c:v>
                </c:pt>
                <c:pt idx="18">
                  <c:v>23.081146623007953</c:v>
                </c:pt>
                <c:pt idx="19">
                  <c:v>23.41743556316942</c:v>
                </c:pt>
                <c:pt idx="20">
                  <c:v>23.753724503330886</c:v>
                </c:pt>
                <c:pt idx="21">
                  <c:v>24.090013443492353</c:v>
                </c:pt>
                <c:pt idx="22">
                  <c:v>24.42630238365382</c:v>
                </c:pt>
                <c:pt idx="23">
                  <c:v>24.762591323815286</c:v>
                </c:pt>
                <c:pt idx="24">
                  <c:v>25.098880263976753</c:v>
                </c:pt>
                <c:pt idx="25">
                  <c:v>25.435169204138219</c:v>
                </c:pt>
                <c:pt idx="26">
                  <c:v>25.771458144299686</c:v>
                </c:pt>
                <c:pt idx="27">
                  <c:v>26.107747084461153</c:v>
                </c:pt>
                <c:pt idx="28">
                  <c:v>26.444036024622619</c:v>
                </c:pt>
                <c:pt idx="29">
                  <c:v>26.780324964784086</c:v>
                </c:pt>
                <c:pt idx="30">
                  <c:v>27.116613904945552</c:v>
                </c:pt>
                <c:pt idx="31">
                  <c:v>27.452902845107019</c:v>
                </c:pt>
                <c:pt idx="32">
                  <c:v>27.789191785268486</c:v>
                </c:pt>
                <c:pt idx="33">
                  <c:v>28.125480725429952</c:v>
                </c:pt>
                <c:pt idx="34">
                  <c:v>28.461769665591419</c:v>
                </c:pt>
                <c:pt idx="35">
                  <c:v>28.798058605752885</c:v>
                </c:pt>
                <c:pt idx="36">
                  <c:v>29.134347545914352</c:v>
                </c:pt>
                <c:pt idx="37">
                  <c:v>29.470636486075819</c:v>
                </c:pt>
                <c:pt idx="38">
                  <c:v>29.806925426237285</c:v>
                </c:pt>
                <c:pt idx="39">
                  <c:v>30.143214366398752</c:v>
                </c:pt>
                <c:pt idx="40">
                  <c:v>30.479503306560218</c:v>
                </c:pt>
                <c:pt idx="41">
                  <c:v>30.815792246721685</c:v>
                </c:pt>
                <c:pt idx="42">
                  <c:v>31.152081186883152</c:v>
                </c:pt>
                <c:pt idx="43">
                  <c:v>31.488370127044618</c:v>
                </c:pt>
                <c:pt idx="44">
                  <c:v>31.824659067206085</c:v>
                </c:pt>
                <c:pt idx="45">
                  <c:v>32.160948007367551</c:v>
                </c:pt>
                <c:pt idx="46">
                  <c:v>32.497236947529018</c:v>
                </c:pt>
                <c:pt idx="47">
                  <c:v>32.833525887690485</c:v>
                </c:pt>
                <c:pt idx="48">
                  <c:v>33.169814827851951</c:v>
                </c:pt>
                <c:pt idx="49">
                  <c:v>33.506103768013418</c:v>
                </c:pt>
              </c:numCache>
            </c:numRef>
          </c:cat>
          <c:val>
            <c:numRef>
              <c:f>'charakteristiky a triedenie'!$O$3:$O$52</c:f>
              <c:numCache>
                <c:formatCode>General</c:formatCode>
                <c:ptCount val="50"/>
                <c:pt idx="0">
                  <c:v>3.8940359422918679E-3</c:v>
                </c:pt>
                <c:pt idx="1">
                  <c:v>5.2124116867392351E-3</c:v>
                </c:pt>
                <c:pt idx="2">
                  <c:v>6.8900171092574668E-3</c:v>
                </c:pt>
                <c:pt idx="3">
                  <c:v>8.9938310963778648E-3</c:v>
                </c:pt>
                <c:pt idx="4">
                  <c:v>1.1593431241878741E-2</c:v>
                </c:pt>
                <c:pt idx="5">
                  <c:v>1.4757815972445699E-2</c:v>
                </c:pt>
                <c:pt idx="6">
                  <c:v>1.8551328965119903E-2</c:v>
                </c:pt>
                <c:pt idx="7">
                  <c:v>2.3028773027418896E-2</c:v>
                </c:pt>
                <c:pt idx="8">
                  <c:v>2.8229904469570417E-2</c:v>
                </c:pt>
                <c:pt idx="9">
                  <c:v>3.4173609623716052E-2</c:v>
                </c:pt>
                <c:pt idx="10">
                  <c:v>4.08521705200348E-2</c:v>
                </c:pt>
                <c:pt idx="11">
                  <c:v>4.8226112446277211E-2</c:v>
                </c:pt>
                <c:pt idx="12">
                  <c:v>5.6220177091341104E-2</c:v>
                </c:pt>
                <c:pt idx="13">
                  <c:v>6.4720967461416284E-2</c:v>
                </c:pt>
                <c:pt idx="14">
                  <c:v>7.3576754716138698E-2</c:v>
                </c:pt>
                <c:pt idx="15">
                  <c:v>8.259981838928708E-2</c:v>
                </c:pt>
                <c:pt idx="16">
                  <c:v>9.1571513656601711E-2</c:v>
                </c:pt>
                <c:pt idx="17">
                  <c:v>0.10025003434115384</c:v>
                </c:pt>
                <c:pt idx="18">
                  <c:v>0.10838058816234158</c:v>
                </c:pt>
                <c:pt idx="19">
                  <c:v>0.11570744756364272</c:v>
                </c:pt>
                <c:pt idx="20">
                  <c:v>0.12198711483154288</c:v>
                </c:pt>
                <c:pt idx="21">
                  <c:v>0.12700167315621666</c:v>
                </c:pt>
                <c:pt idx="22">
                  <c:v>0.13057131011264311</c:v>
                </c:pt>
                <c:pt idx="23">
                  <c:v>0.13256501257361136</c:v>
                </c:pt>
                <c:pt idx="24">
                  <c:v>0.1329085467667997</c:v>
                </c:pt>
                <c:pt idx="25">
                  <c:v>0.13158904586499373</c:v>
                </c:pt>
                <c:pt idx="26">
                  <c:v>0.12865580983983804</c:v>
                </c:pt>
                <c:pt idx="27">
                  <c:v>0.12421724825711074</c:v>
                </c:pt>
                <c:pt idx="28">
                  <c:v>0.11843423033172117</c:v>
                </c:pt>
                <c:pt idx="29">
                  <c:v>0.11151041094077965</c:v>
                </c:pt>
                <c:pt idx="30">
                  <c:v>0.10368034340306052</c:v>
                </c:pt>
                <c:pt idx="31">
                  <c:v>9.5196344961802667E-2</c:v>
                </c:pt>
                <c:pt idx="32">
                  <c:v>8.6315135697481254E-2</c:v>
                </c:pt>
                <c:pt idx="33">
                  <c:v>7.7285225355046783E-2</c:v>
                </c:pt>
                <c:pt idx="34">
                  <c:v>6.833588670119066E-2</c:v>
                </c:pt>
                <c:pt idx="35">
                  <c:v>5.9668349774789881E-2</c:v>
                </c:pt>
                <c:pt idx="36">
                  <c:v>5.1449606341890344E-2</c:v>
                </c:pt>
                <c:pt idx="37">
                  <c:v>4.3808957832056877E-2</c:v>
                </c:pt>
                <c:pt idx="38">
                  <c:v>3.6837201022769404E-2</c:v>
                </c:pt>
                <c:pt idx="39">
                  <c:v>3.0588146577983061E-2</c:v>
                </c:pt>
                <c:pt idx="40">
                  <c:v>2.5082021609727698E-2</c:v>
                </c:pt>
                <c:pt idx="41">
                  <c:v>2.0310225679518689E-2</c:v>
                </c:pt>
                <c:pt idx="42">
                  <c:v>1.6240888959311341E-2</c:v>
                </c:pt>
                <c:pt idx="43">
                  <c:v>1.2824713780130909E-2</c:v>
                </c:pt>
                <c:pt idx="44">
                  <c:v>1.0000654004983711E-2</c:v>
                </c:pt>
                <c:pt idx="45">
                  <c:v>7.7010857527035669E-3</c:v>
                </c:pt>
                <c:pt idx="46">
                  <c:v>5.8562330736697662E-3</c:v>
                </c:pt>
                <c:pt idx="47">
                  <c:v>4.3977200851177504E-3</c:v>
                </c:pt>
                <c:pt idx="48">
                  <c:v>3.2612166397827228E-3</c:v>
                </c:pt>
                <c:pt idx="49">
                  <c:v>2.3882212181430881E-3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D-4929-BA8C-8A113E4F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58688"/>
        <c:axId val="42184640"/>
      </c:lineChart>
      <c:catAx>
        <c:axId val="4785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064"/>
        <c:crosses val="autoZero"/>
        <c:auto val="1"/>
        <c:lblAlgn val="ctr"/>
        <c:lblOffset val="100"/>
        <c:tickMarkSkip val="1"/>
        <c:noMultiLvlLbl val="0"/>
      </c:catAx>
      <c:valAx>
        <c:axId val="4218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7664"/>
        <c:crosses val="autoZero"/>
        <c:crossBetween val="between"/>
      </c:valAx>
      <c:valAx>
        <c:axId val="42184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8688"/>
        <c:crosses val="max"/>
        <c:crossBetween val="between"/>
      </c:valAx>
      <c:catAx>
        <c:axId val="47858688"/>
        <c:scaling>
          <c:orientation val="minMax"/>
        </c:scaling>
        <c:delete val="0"/>
        <c:axPos val="t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Histogram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[2]kalicka_kriva!$I$14:$I$31</c:f>
              <c:strCache>
                <c:ptCount val="18"/>
                <c:pt idx="0">
                  <c:v>-4</c:v>
                </c:pt>
                <c:pt idx="1">
                  <c:v>-3,5</c:v>
                </c:pt>
                <c:pt idx="2">
                  <c:v>-3</c:v>
                </c:pt>
                <c:pt idx="3">
                  <c:v>-2,5</c:v>
                </c:pt>
                <c:pt idx="4">
                  <c:v>-2</c:v>
                </c:pt>
                <c:pt idx="5">
                  <c:v>-1,5</c:v>
                </c:pt>
                <c:pt idx="6">
                  <c:v>-1</c:v>
                </c:pt>
                <c:pt idx="7">
                  <c:v>-0,5</c:v>
                </c:pt>
                <c:pt idx="8">
                  <c:v>0</c:v>
                </c:pt>
                <c:pt idx="9">
                  <c:v>0,5</c:v>
                </c:pt>
                <c:pt idx="10">
                  <c:v>1</c:v>
                </c:pt>
                <c:pt idx="11">
                  <c:v>1,5</c:v>
                </c:pt>
                <c:pt idx="12">
                  <c:v>2</c:v>
                </c:pt>
                <c:pt idx="13">
                  <c:v>2,5</c:v>
                </c:pt>
                <c:pt idx="14">
                  <c:v>3</c:v>
                </c:pt>
                <c:pt idx="15">
                  <c:v>3,5</c:v>
                </c:pt>
                <c:pt idx="16">
                  <c:v>4</c:v>
                </c:pt>
                <c:pt idx="17">
                  <c:v>More</c:v>
                </c:pt>
              </c:strCache>
            </c:strRef>
          </c:cat>
          <c:val>
            <c:numRef>
              <c:f>[2]kalicka_kriva!$J$14:$J$31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2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6-4C8B-AC82-7C13D352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217024"/>
        <c:axId val="49567360"/>
      </c:barChart>
      <c:lineChart>
        <c:grouping val="standard"/>
        <c:varyColors val="0"/>
        <c:ser>
          <c:idx val="1"/>
          <c:order val="1"/>
          <c:tx>
            <c:v>Cumulative %</c:v>
          </c:tx>
          <c:cat>
            <c:strRef>
              <c:f>[2]kalicka_kriva!$I$14:$I$31</c:f>
              <c:strCache>
                <c:ptCount val="18"/>
                <c:pt idx="0">
                  <c:v>-4</c:v>
                </c:pt>
                <c:pt idx="1">
                  <c:v>-3,5</c:v>
                </c:pt>
                <c:pt idx="2">
                  <c:v>-3</c:v>
                </c:pt>
                <c:pt idx="3">
                  <c:v>-2,5</c:v>
                </c:pt>
                <c:pt idx="4">
                  <c:v>-2</c:v>
                </c:pt>
                <c:pt idx="5">
                  <c:v>-1,5</c:v>
                </c:pt>
                <c:pt idx="6">
                  <c:v>-1</c:v>
                </c:pt>
                <c:pt idx="7">
                  <c:v>-0,5</c:v>
                </c:pt>
                <c:pt idx="8">
                  <c:v>0</c:v>
                </c:pt>
                <c:pt idx="9">
                  <c:v>0,5</c:v>
                </c:pt>
                <c:pt idx="10">
                  <c:v>1</c:v>
                </c:pt>
                <c:pt idx="11">
                  <c:v>1,5</c:v>
                </c:pt>
                <c:pt idx="12">
                  <c:v>2</c:v>
                </c:pt>
                <c:pt idx="13">
                  <c:v>2,5</c:v>
                </c:pt>
                <c:pt idx="14">
                  <c:v>3</c:v>
                </c:pt>
                <c:pt idx="15">
                  <c:v>3,5</c:v>
                </c:pt>
                <c:pt idx="16">
                  <c:v>4</c:v>
                </c:pt>
                <c:pt idx="17">
                  <c:v>More</c:v>
                </c:pt>
              </c:strCache>
            </c:strRef>
          </c:cat>
          <c:val>
            <c:numRef>
              <c:f>[2]kalicka_kriva!$K$14:$K$31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3.3333333333333333E-2</c:v>
                </c:pt>
                <c:pt idx="5">
                  <c:v>6.6666666666666666E-2</c:v>
                </c:pt>
                <c:pt idx="6">
                  <c:v>0.2</c:v>
                </c:pt>
                <c:pt idx="7">
                  <c:v>0.3</c:v>
                </c:pt>
                <c:pt idx="8">
                  <c:v>0.46666666666666667</c:v>
                </c:pt>
                <c:pt idx="9">
                  <c:v>0.66666666666666663</c:v>
                </c:pt>
                <c:pt idx="10">
                  <c:v>0.73333333333333328</c:v>
                </c:pt>
                <c:pt idx="11">
                  <c:v>0.93333333333333335</c:v>
                </c:pt>
                <c:pt idx="12">
                  <c:v>0.96666666666666667</c:v>
                </c:pt>
                <c:pt idx="13">
                  <c:v>0.96666666666666667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6-4C8B-AC82-7C13D352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4144"/>
        <c:axId val="49567936"/>
      </c:lineChart>
      <c:catAx>
        <c:axId val="492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Bin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9567360"/>
        <c:crosses val="autoZero"/>
        <c:auto val="1"/>
        <c:lblAlgn val="ctr"/>
        <c:lblOffset val="100"/>
        <c:noMultiLvlLbl val="0"/>
      </c:catAx>
      <c:valAx>
        <c:axId val="49567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17024"/>
        <c:crosses val="autoZero"/>
        <c:crossBetween val="between"/>
      </c:valAx>
      <c:valAx>
        <c:axId val="49567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9734144"/>
        <c:crosses val="max"/>
        <c:crossBetween val="between"/>
      </c:valAx>
      <c:catAx>
        <c:axId val="4973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567936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sk-SK" sz="1800" b="0" i="0" baseline="0">
                <a:effectLst/>
              </a:rPr>
              <a:t>Histogram z hodnot VS prelozeny teoretickym rozdelenim U(1;10)</a:t>
            </a:r>
            <a:endParaRPr lang="sk-S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'U(1;10) histogram'!$K$2:$K$33</c:f>
              <c:numCache>
                <c:formatCode>General</c:formatCode>
                <c:ptCount val="32"/>
                <c:pt idx="0">
                  <c:v>1.2835159993285927</c:v>
                </c:pt>
                <c:pt idx="1">
                  <c:v>1.5642853328043458</c:v>
                </c:pt>
                <c:pt idx="2">
                  <c:v>1.8450546662800988</c:v>
                </c:pt>
                <c:pt idx="3">
                  <c:v>2.1258239997558519</c:v>
                </c:pt>
                <c:pt idx="4">
                  <c:v>2.406593333231605</c:v>
                </c:pt>
                <c:pt idx="5">
                  <c:v>2.687362666707358</c:v>
                </c:pt>
                <c:pt idx="6">
                  <c:v>2.9681320001831111</c:v>
                </c:pt>
                <c:pt idx="7">
                  <c:v>3.2489013336588641</c:v>
                </c:pt>
                <c:pt idx="8">
                  <c:v>3.5296706671346172</c:v>
                </c:pt>
                <c:pt idx="9">
                  <c:v>3.8104400006103702</c:v>
                </c:pt>
                <c:pt idx="10">
                  <c:v>4.0912093340861233</c:v>
                </c:pt>
                <c:pt idx="11">
                  <c:v>4.3719786675618764</c:v>
                </c:pt>
                <c:pt idx="12">
                  <c:v>4.6527480010376294</c:v>
                </c:pt>
                <c:pt idx="13">
                  <c:v>4.9335173345133825</c:v>
                </c:pt>
                <c:pt idx="14">
                  <c:v>5.2142866679891355</c:v>
                </c:pt>
                <c:pt idx="15">
                  <c:v>5.4950560014648886</c:v>
                </c:pt>
                <c:pt idx="16">
                  <c:v>5.7758253349406417</c:v>
                </c:pt>
                <c:pt idx="17">
                  <c:v>6.0565946684163947</c:v>
                </c:pt>
                <c:pt idx="18">
                  <c:v>6.3373640018921478</c:v>
                </c:pt>
                <c:pt idx="19">
                  <c:v>6.6181333353679008</c:v>
                </c:pt>
                <c:pt idx="20">
                  <c:v>6.8989026688436539</c:v>
                </c:pt>
                <c:pt idx="21">
                  <c:v>7.1796720023194069</c:v>
                </c:pt>
                <c:pt idx="22">
                  <c:v>7.46044133579516</c:v>
                </c:pt>
                <c:pt idx="23">
                  <c:v>7.7412106692709131</c:v>
                </c:pt>
                <c:pt idx="24">
                  <c:v>8.0219800027466661</c:v>
                </c:pt>
                <c:pt idx="25">
                  <c:v>8.3027493362224192</c:v>
                </c:pt>
                <c:pt idx="26">
                  <c:v>8.5835186696981722</c:v>
                </c:pt>
                <c:pt idx="27">
                  <c:v>8.8642880031739253</c:v>
                </c:pt>
                <c:pt idx="28">
                  <c:v>9.1450573366496783</c:v>
                </c:pt>
                <c:pt idx="29">
                  <c:v>9.4258266701254314</c:v>
                </c:pt>
                <c:pt idx="30">
                  <c:v>9.7065960036011845</c:v>
                </c:pt>
                <c:pt idx="31">
                  <c:v>9.9873653370769375</c:v>
                </c:pt>
              </c:numCache>
            </c:numRef>
          </c:cat>
          <c:val>
            <c:numRef>
              <c:f>'U(1;10) histogram'!$L$2:$L$33</c:f>
              <c:numCache>
                <c:formatCode>General</c:formatCode>
                <c:ptCount val="32"/>
                <c:pt idx="0">
                  <c:v>30</c:v>
                </c:pt>
                <c:pt idx="1">
                  <c:v>31</c:v>
                </c:pt>
                <c:pt idx="2">
                  <c:v>26</c:v>
                </c:pt>
                <c:pt idx="3">
                  <c:v>29</c:v>
                </c:pt>
                <c:pt idx="4">
                  <c:v>35</c:v>
                </c:pt>
                <c:pt idx="5">
                  <c:v>28</c:v>
                </c:pt>
                <c:pt idx="6">
                  <c:v>24</c:v>
                </c:pt>
                <c:pt idx="7">
                  <c:v>32</c:v>
                </c:pt>
                <c:pt idx="8">
                  <c:v>31</c:v>
                </c:pt>
                <c:pt idx="9">
                  <c:v>40</c:v>
                </c:pt>
                <c:pt idx="10">
                  <c:v>30</c:v>
                </c:pt>
                <c:pt idx="11">
                  <c:v>23</c:v>
                </c:pt>
                <c:pt idx="12">
                  <c:v>31</c:v>
                </c:pt>
                <c:pt idx="13">
                  <c:v>28</c:v>
                </c:pt>
                <c:pt idx="14">
                  <c:v>33</c:v>
                </c:pt>
                <c:pt idx="15">
                  <c:v>30</c:v>
                </c:pt>
                <c:pt idx="16">
                  <c:v>39</c:v>
                </c:pt>
                <c:pt idx="17">
                  <c:v>41</c:v>
                </c:pt>
                <c:pt idx="18">
                  <c:v>33</c:v>
                </c:pt>
                <c:pt idx="19">
                  <c:v>25</c:v>
                </c:pt>
                <c:pt idx="20">
                  <c:v>22</c:v>
                </c:pt>
                <c:pt idx="21">
                  <c:v>36</c:v>
                </c:pt>
                <c:pt idx="22">
                  <c:v>30</c:v>
                </c:pt>
                <c:pt idx="23">
                  <c:v>46</c:v>
                </c:pt>
                <c:pt idx="24">
                  <c:v>32</c:v>
                </c:pt>
                <c:pt idx="25">
                  <c:v>30</c:v>
                </c:pt>
                <c:pt idx="26">
                  <c:v>27</c:v>
                </c:pt>
                <c:pt idx="27">
                  <c:v>22</c:v>
                </c:pt>
                <c:pt idx="28">
                  <c:v>32</c:v>
                </c:pt>
                <c:pt idx="29">
                  <c:v>28</c:v>
                </c:pt>
                <c:pt idx="30">
                  <c:v>37</c:v>
                </c:pt>
                <c:pt idx="3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5-48C8-B432-76EA9688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540962255"/>
        <c:axId val="1540952687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'U(1;10) histogram'!$K$2:$K$33</c:f>
              <c:numCache>
                <c:formatCode>General</c:formatCode>
                <c:ptCount val="32"/>
                <c:pt idx="0">
                  <c:v>1.2835159993285927</c:v>
                </c:pt>
                <c:pt idx="1">
                  <c:v>1.5642853328043458</c:v>
                </c:pt>
                <c:pt idx="2">
                  <c:v>1.8450546662800988</c:v>
                </c:pt>
                <c:pt idx="3">
                  <c:v>2.1258239997558519</c:v>
                </c:pt>
                <c:pt idx="4">
                  <c:v>2.406593333231605</c:v>
                </c:pt>
                <c:pt idx="5">
                  <c:v>2.687362666707358</c:v>
                </c:pt>
                <c:pt idx="6">
                  <c:v>2.9681320001831111</c:v>
                </c:pt>
                <c:pt idx="7">
                  <c:v>3.2489013336588641</c:v>
                </c:pt>
                <c:pt idx="8">
                  <c:v>3.5296706671346172</c:v>
                </c:pt>
                <c:pt idx="9">
                  <c:v>3.8104400006103702</c:v>
                </c:pt>
                <c:pt idx="10">
                  <c:v>4.0912093340861233</c:v>
                </c:pt>
                <c:pt idx="11">
                  <c:v>4.3719786675618764</c:v>
                </c:pt>
                <c:pt idx="12">
                  <c:v>4.6527480010376294</c:v>
                </c:pt>
                <c:pt idx="13">
                  <c:v>4.9335173345133825</c:v>
                </c:pt>
                <c:pt idx="14">
                  <c:v>5.2142866679891355</c:v>
                </c:pt>
                <c:pt idx="15">
                  <c:v>5.4950560014648886</c:v>
                </c:pt>
                <c:pt idx="16">
                  <c:v>5.7758253349406417</c:v>
                </c:pt>
                <c:pt idx="17">
                  <c:v>6.0565946684163947</c:v>
                </c:pt>
                <c:pt idx="18">
                  <c:v>6.3373640018921478</c:v>
                </c:pt>
                <c:pt idx="19">
                  <c:v>6.6181333353679008</c:v>
                </c:pt>
                <c:pt idx="20">
                  <c:v>6.8989026688436539</c:v>
                </c:pt>
                <c:pt idx="21">
                  <c:v>7.1796720023194069</c:v>
                </c:pt>
                <c:pt idx="22">
                  <c:v>7.46044133579516</c:v>
                </c:pt>
                <c:pt idx="23">
                  <c:v>7.7412106692709131</c:v>
                </c:pt>
                <c:pt idx="24">
                  <c:v>8.0219800027466661</c:v>
                </c:pt>
                <c:pt idx="25">
                  <c:v>8.3027493362224192</c:v>
                </c:pt>
                <c:pt idx="26">
                  <c:v>8.5835186696981722</c:v>
                </c:pt>
                <c:pt idx="27">
                  <c:v>8.8642880031739253</c:v>
                </c:pt>
                <c:pt idx="28">
                  <c:v>9.1450573366496783</c:v>
                </c:pt>
                <c:pt idx="29">
                  <c:v>9.4258266701254314</c:v>
                </c:pt>
                <c:pt idx="30">
                  <c:v>9.7065960036011845</c:v>
                </c:pt>
                <c:pt idx="31">
                  <c:v>9.9873653370769375</c:v>
                </c:pt>
              </c:numCache>
            </c:numRef>
          </c:cat>
          <c:val>
            <c:numRef>
              <c:f>'U(1;10) histogram'!$N$2:$N$33</c:f>
              <c:numCache>
                <c:formatCode>General</c:formatCode>
                <c:ptCount val="32"/>
                <c:pt idx="0">
                  <c:v>0.1111111111111111</c:v>
                </c:pt>
                <c:pt idx="1">
                  <c:v>0.1111111111111111</c:v>
                </c:pt>
                <c:pt idx="2">
                  <c:v>0.1111111111111111</c:v>
                </c:pt>
                <c:pt idx="3">
                  <c:v>0.1111111111111111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0.1111111111111111</c:v>
                </c:pt>
                <c:pt idx="8">
                  <c:v>0.1111111111111111</c:v>
                </c:pt>
                <c:pt idx="9">
                  <c:v>0.1111111111111111</c:v>
                </c:pt>
                <c:pt idx="10">
                  <c:v>0.1111111111111111</c:v>
                </c:pt>
                <c:pt idx="11">
                  <c:v>0.1111111111111111</c:v>
                </c:pt>
                <c:pt idx="12">
                  <c:v>0.1111111111111111</c:v>
                </c:pt>
                <c:pt idx="13">
                  <c:v>0.1111111111111111</c:v>
                </c:pt>
                <c:pt idx="14">
                  <c:v>0.1111111111111111</c:v>
                </c:pt>
                <c:pt idx="15">
                  <c:v>0.1111111111111111</c:v>
                </c:pt>
                <c:pt idx="16">
                  <c:v>0.1111111111111111</c:v>
                </c:pt>
                <c:pt idx="17">
                  <c:v>0.1111111111111111</c:v>
                </c:pt>
                <c:pt idx="18">
                  <c:v>0.1111111111111111</c:v>
                </c:pt>
                <c:pt idx="19">
                  <c:v>0.1111111111111111</c:v>
                </c:pt>
                <c:pt idx="20">
                  <c:v>0.1111111111111111</c:v>
                </c:pt>
                <c:pt idx="21">
                  <c:v>0.1111111111111111</c:v>
                </c:pt>
                <c:pt idx="22">
                  <c:v>0.1111111111111111</c:v>
                </c:pt>
                <c:pt idx="23">
                  <c:v>0.1111111111111111</c:v>
                </c:pt>
                <c:pt idx="24">
                  <c:v>0.1111111111111111</c:v>
                </c:pt>
                <c:pt idx="25">
                  <c:v>0.1111111111111111</c:v>
                </c:pt>
                <c:pt idx="26">
                  <c:v>0.1111111111111111</c:v>
                </c:pt>
                <c:pt idx="27">
                  <c:v>0.1111111111111111</c:v>
                </c:pt>
                <c:pt idx="28">
                  <c:v>0.1111111111111111</c:v>
                </c:pt>
                <c:pt idx="29">
                  <c:v>0.1111111111111111</c:v>
                </c:pt>
                <c:pt idx="30">
                  <c:v>0.1111111111111111</c:v>
                </c:pt>
                <c:pt idx="31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5-48C8-B432-76EA9688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705055"/>
        <c:axId val="1614707551"/>
      </c:lineChart>
      <c:catAx>
        <c:axId val="1540962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40952687"/>
        <c:crosses val="autoZero"/>
        <c:auto val="1"/>
        <c:lblAlgn val="ctr"/>
        <c:lblOffset val="100"/>
        <c:tickMarkSkip val="1"/>
        <c:noMultiLvlLbl val="0"/>
      </c:catAx>
      <c:valAx>
        <c:axId val="1540952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40962255"/>
        <c:crosses val="autoZero"/>
        <c:crossBetween val="between"/>
      </c:valAx>
      <c:valAx>
        <c:axId val="1614707551"/>
        <c:scaling>
          <c:orientation val="minMax"/>
          <c:max val="0.1400000000000000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705055"/>
        <c:crosses val="max"/>
        <c:crossBetween val="between"/>
      </c:valAx>
      <c:catAx>
        <c:axId val="16147050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7075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0" i="0" baseline="0">
                <a:effectLst/>
              </a:rPr>
              <a:t>Histogram z hodnot VS prelozeny teoretickym rozdelenim U(1;10)</a:t>
            </a:r>
            <a:endParaRPr lang="sk-S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8575">
              <a:noFill/>
            </a:ln>
            <a:effectLst/>
          </c:spPr>
          <c:invertIfNegative val="0"/>
          <c:cat>
            <c:numRef>
              <c:f>'U(1;10) histogram'!$Y$15:$Y$23</c:f>
              <c:numCache>
                <c:formatCode>General</c:formatCode>
                <c:ptCount val="9"/>
                <c:pt idx="0">
                  <c:v>1.5</c:v>
                </c:pt>
                <c:pt idx="1">
                  <c:v>2.5</c:v>
                </c:pt>
                <c:pt idx="2">
                  <c:v>3.5</c:v>
                </c:pt>
                <c:pt idx="3">
                  <c:v>4.5</c:v>
                </c:pt>
                <c:pt idx="4">
                  <c:v>5.5</c:v>
                </c:pt>
                <c:pt idx="5">
                  <c:v>6.5</c:v>
                </c:pt>
                <c:pt idx="6">
                  <c:v>7.5</c:v>
                </c:pt>
                <c:pt idx="7">
                  <c:v>8.5</c:v>
                </c:pt>
                <c:pt idx="8">
                  <c:v>9.5</c:v>
                </c:pt>
              </c:numCache>
            </c:numRef>
          </c:cat>
          <c:val>
            <c:numRef>
              <c:f>'U(1;10) histogram'!$Y$3:$Y$11</c:f>
              <c:numCache>
                <c:formatCode>General</c:formatCode>
                <c:ptCount val="9"/>
                <c:pt idx="0">
                  <c:v>106</c:v>
                </c:pt>
                <c:pt idx="1">
                  <c:v>100</c:v>
                </c:pt>
                <c:pt idx="2">
                  <c:v>116</c:v>
                </c:pt>
                <c:pt idx="3">
                  <c:v>100</c:v>
                </c:pt>
                <c:pt idx="4">
                  <c:v>132</c:v>
                </c:pt>
                <c:pt idx="5">
                  <c:v>98</c:v>
                </c:pt>
                <c:pt idx="6">
                  <c:v>130</c:v>
                </c:pt>
                <c:pt idx="7">
                  <c:v>100</c:v>
                </c:pt>
                <c:pt idx="8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9-41A4-B26C-FE86238F0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1614706303"/>
        <c:axId val="1614704223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'U(1;10) histogram'!$Y$15:$Y$23</c:f>
              <c:numCache>
                <c:formatCode>General</c:formatCode>
                <c:ptCount val="9"/>
                <c:pt idx="0">
                  <c:v>1.5</c:v>
                </c:pt>
                <c:pt idx="1">
                  <c:v>2.5</c:v>
                </c:pt>
                <c:pt idx="2">
                  <c:v>3.5</c:v>
                </c:pt>
                <c:pt idx="3">
                  <c:v>4.5</c:v>
                </c:pt>
                <c:pt idx="4">
                  <c:v>5.5</c:v>
                </c:pt>
                <c:pt idx="5">
                  <c:v>6.5</c:v>
                </c:pt>
                <c:pt idx="6">
                  <c:v>7.5</c:v>
                </c:pt>
                <c:pt idx="7">
                  <c:v>8.5</c:v>
                </c:pt>
                <c:pt idx="8">
                  <c:v>9.5</c:v>
                </c:pt>
              </c:numCache>
            </c:numRef>
          </c:cat>
          <c:val>
            <c:numRef>
              <c:f>'U(1;10) histogram'!$Z$3:$Z$11</c:f>
              <c:numCache>
                <c:formatCode>General</c:formatCode>
                <c:ptCount val="9"/>
                <c:pt idx="0">
                  <c:v>0.1111111111111111</c:v>
                </c:pt>
                <c:pt idx="1">
                  <c:v>0.1111111111111111</c:v>
                </c:pt>
                <c:pt idx="2">
                  <c:v>0.1111111111111111</c:v>
                </c:pt>
                <c:pt idx="3">
                  <c:v>0.1111111111111111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0.1111111111111111</c:v>
                </c:pt>
                <c:pt idx="8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9-41A4-B26C-FE86238F0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699647"/>
        <c:axId val="1614700895"/>
      </c:lineChart>
      <c:catAx>
        <c:axId val="1614706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704223"/>
        <c:crosses val="autoZero"/>
        <c:auto val="1"/>
        <c:lblAlgn val="ctr"/>
        <c:lblOffset val="100"/>
        <c:noMultiLvlLbl val="0"/>
      </c:catAx>
      <c:valAx>
        <c:axId val="1614704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706303"/>
        <c:crosses val="autoZero"/>
        <c:crossBetween val="between"/>
      </c:valAx>
      <c:valAx>
        <c:axId val="1614700895"/>
        <c:scaling>
          <c:orientation val="minMax"/>
          <c:max val="0.1400000000000000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699647"/>
        <c:crosses val="max"/>
        <c:crossBetween val="between"/>
      </c:valAx>
      <c:catAx>
        <c:axId val="1614699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7008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0" i="0" baseline="0">
                <a:effectLst/>
              </a:rPr>
              <a:t>Histogram z vygenerovanych hodnot prelozeny Gaussovou krivkou rozdelenia N(25;3^2)</a:t>
            </a:r>
            <a:endParaRPr lang="sk-S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'charakteristiky a triedenie'!$I$3:$I$17</c:f>
              <c:numCache>
                <c:formatCode>0.00</c:formatCode>
                <c:ptCount val="15"/>
                <c:pt idx="0">
                  <c:v>17.812619893811643</c:v>
                </c:pt>
                <c:pt idx="1">
                  <c:v>18.933583027683198</c:v>
                </c:pt>
                <c:pt idx="2">
                  <c:v>20.054546161554754</c:v>
                </c:pt>
                <c:pt idx="3">
                  <c:v>21.175509295426309</c:v>
                </c:pt>
                <c:pt idx="4">
                  <c:v>22.296472429297864</c:v>
                </c:pt>
                <c:pt idx="5">
                  <c:v>23.41743556316942</c:v>
                </c:pt>
                <c:pt idx="6">
                  <c:v>24.538398697040975</c:v>
                </c:pt>
                <c:pt idx="7">
                  <c:v>25.65936183091253</c:v>
                </c:pt>
                <c:pt idx="8">
                  <c:v>26.780324964784086</c:v>
                </c:pt>
                <c:pt idx="9">
                  <c:v>27.901288098655641</c:v>
                </c:pt>
                <c:pt idx="10">
                  <c:v>29.022251232527196</c:v>
                </c:pt>
                <c:pt idx="11">
                  <c:v>30.143214366398752</c:v>
                </c:pt>
                <c:pt idx="12">
                  <c:v>31.264177500270307</c:v>
                </c:pt>
                <c:pt idx="13">
                  <c:v>32.385140634141862</c:v>
                </c:pt>
                <c:pt idx="14">
                  <c:v>33.506103768013418</c:v>
                </c:pt>
              </c:numCache>
            </c:numRef>
          </c:cat>
          <c:val>
            <c:numRef>
              <c:f>'charakteristiky a triedenie'!$J$3:$J$17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  <c:pt idx="6">
                  <c:v>27</c:v>
                </c:pt>
                <c:pt idx="7">
                  <c:v>35</c:v>
                </c:pt>
                <c:pt idx="8">
                  <c:v>28</c:v>
                </c:pt>
                <c:pt idx="9">
                  <c:v>28</c:v>
                </c:pt>
                <c:pt idx="10">
                  <c:v>16</c:v>
                </c:pt>
                <c:pt idx="11">
                  <c:v>10</c:v>
                </c:pt>
                <c:pt idx="12">
                  <c:v>8</c:v>
                </c:pt>
                <c:pt idx="13">
                  <c:v>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B-4A88-806E-D9AF4056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59712"/>
        <c:axId val="42186368"/>
      </c:barChart>
      <c:scatterChart>
        <c:scatterStyle val="smoothMarker"/>
        <c:varyColors val="0"/>
        <c:ser>
          <c:idx val="1"/>
          <c:order val="1"/>
          <c:tx>
            <c:v>pdf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'charakteristiky a triedenie'!$N$3:$N$52</c:f>
              <c:numCache>
                <c:formatCode>0.00</c:formatCode>
                <c:ptCount val="50"/>
                <c:pt idx="0">
                  <c:v>17.027945700101554</c:v>
                </c:pt>
                <c:pt idx="1">
                  <c:v>17.364234640263021</c:v>
                </c:pt>
                <c:pt idx="2">
                  <c:v>17.700523580424488</c:v>
                </c:pt>
                <c:pt idx="3">
                  <c:v>18.036812520585954</c:v>
                </c:pt>
                <c:pt idx="4">
                  <c:v>18.373101460747421</c:v>
                </c:pt>
                <c:pt idx="5">
                  <c:v>18.709390400908887</c:v>
                </c:pt>
                <c:pt idx="6">
                  <c:v>19.045679341070354</c:v>
                </c:pt>
                <c:pt idx="7">
                  <c:v>19.381968281231821</c:v>
                </c:pt>
                <c:pt idx="8">
                  <c:v>19.718257221393287</c:v>
                </c:pt>
                <c:pt idx="9">
                  <c:v>20.054546161554754</c:v>
                </c:pt>
                <c:pt idx="10">
                  <c:v>20.39083510171622</c:v>
                </c:pt>
                <c:pt idx="11">
                  <c:v>20.727124041877687</c:v>
                </c:pt>
                <c:pt idx="12">
                  <c:v>21.063412982039154</c:v>
                </c:pt>
                <c:pt idx="13">
                  <c:v>21.39970192220062</c:v>
                </c:pt>
                <c:pt idx="14">
                  <c:v>21.735990862362087</c:v>
                </c:pt>
                <c:pt idx="15">
                  <c:v>22.072279802523553</c:v>
                </c:pt>
                <c:pt idx="16">
                  <c:v>22.40856874268502</c:v>
                </c:pt>
                <c:pt idx="17">
                  <c:v>22.744857682846487</c:v>
                </c:pt>
                <c:pt idx="18">
                  <c:v>23.081146623007953</c:v>
                </c:pt>
                <c:pt idx="19">
                  <c:v>23.41743556316942</c:v>
                </c:pt>
                <c:pt idx="20">
                  <c:v>23.753724503330886</c:v>
                </c:pt>
                <c:pt idx="21">
                  <c:v>24.090013443492353</c:v>
                </c:pt>
                <c:pt idx="22">
                  <c:v>24.42630238365382</c:v>
                </c:pt>
                <c:pt idx="23">
                  <c:v>24.762591323815286</c:v>
                </c:pt>
                <c:pt idx="24">
                  <c:v>25.098880263976753</c:v>
                </c:pt>
                <c:pt idx="25">
                  <c:v>25.435169204138219</c:v>
                </c:pt>
                <c:pt idx="26">
                  <c:v>25.771458144299686</c:v>
                </c:pt>
                <c:pt idx="27">
                  <c:v>26.107747084461153</c:v>
                </c:pt>
                <c:pt idx="28">
                  <c:v>26.444036024622619</c:v>
                </c:pt>
                <c:pt idx="29">
                  <c:v>26.780324964784086</c:v>
                </c:pt>
                <c:pt idx="30">
                  <c:v>27.116613904945552</c:v>
                </c:pt>
                <c:pt idx="31">
                  <c:v>27.452902845107019</c:v>
                </c:pt>
                <c:pt idx="32">
                  <c:v>27.789191785268486</c:v>
                </c:pt>
                <c:pt idx="33">
                  <c:v>28.125480725429952</c:v>
                </c:pt>
                <c:pt idx="34">
                  <c:v>28.461769665591419</c:v>
                </c:pt>
                <c:pt idx="35">
                  <c:v>28.798058605752885</c:v>
                </c:pt>
                <c:pt idx="36">
                  <c:v>29.134347545914352</c:v>
                </c:pt>
                <c:pt idx="37">
                  <c:v>29.470636486075819</c:v>
                </c:pt>
                <c:pt idx="38">
                  <c:v>29.806925426237285</c:v>
                </c:pt>
                <c:pt idx="39">
                  <c:v>30.143214366398752</c:v>
                </c:pt>
                <c:pt idx="40">
                  <c:v>30.479503306560218</c:v>
                </c:pt>
                <c:pt idx="41">
                  <c:v>30.815792246721685</c:v>
                </c:pt>
                <c:pt idx="42">
                  <c:v>31.152081186883152</c:v>
                </c:pt>
                <c:pt idx="43">
                  <c:v>31.488370127044618</c:v>
                </c:pt>
                <c:pt idx="44">
                  <c:v>31.824659067206085</c:v>
                </c:pt>
                <c:pt idx="45">
                  <c:v>32.160948007367551</c:v>
                </c:pt>
                <c:pt idx="46">
                  <c:v>32.497236947529018</c:v>
                </c:pt>
                <c:pt idx="47">
                  <c:v>32.833525887690485</c:v>
                </c:pt>
                <c:pt idx="48">
                  <c:v>33.169814827851951</c:v>
                </c:pt>
                <c:pt idx="49">
                  <c:v>33.506103768013418</c:v>
                </c:pt>
              </c:numCache>
            </c:numRef>
          </c:xVal>
          <c:yVal>
            <c:numRef>
              <c:f>'charakteristiky a triedenie'!$O$3:$O$52</c:f>
              <c:numCache>
                <c:formatCode>General</c:formatCode>
                <c:ptCount val="50"/>
                <c:pt idx="0">
                  <c:v>3.8940359422918679E-3</c:v>
                </c:pt>
                <c:pt idx="1">
                  <c:v>5.2124116867392351E-3</c:v>
                </c:pt>
                <c:pt idx="2">
                  <c:v>6.8900171092574668E-3</c:v>
                </c:pt>
                <c:pt idx="3">
                  <c:v>8.9938310963778648E-3</c:v>
                </c:pt>
                <c:pt idx="4">
                  <c:v>1.1593431241878741E-2</c:v>
                </c:pt>
                <c:pt idx="5">
                  <c:v>1.4757815972445699E-2</c:v>
                </c:pt>
                <c:pt idx="6">
                  <c:v>1.8551328965119903E-2</c:v>
                </c:pt>
                <c:pt idx="7">
                  <c:v>2.3028773027418896E-2</c:v>
                </c:pt>
                <c:pt idx="8">
                  <c:v>2.8229904469570417E-2</c:v>
                </c:pt>
                <c:pt idx="9">
                  <c:v>3.4173609623716052E-2</c:v>
                </c:pt>
                <c:pt idx="10">
                  <c:v>4.08521705200348E-2</c:v>
                </c:pt>
                <c:pt idx="11">
                  <c:v>4.8226112446277211E-2</c:v>
                </c:pt>
                <c:pt idx="12">
                  <c:v>5.6220177091341104E-2</c:v>
                </c:pt>
                <c:pt idx="13">
                  <c:v>6.4720967461416284E-2</c:v>
                </c:pt>
                <c:pt idx="14">
                  <c:v>7.3576754716138698E-2</c:v>
                </c:pt>
                <c:pt idx="15">
                  <c:v>8.259981838928708E-2</c:v>
                </c:pt>
                <c:pt idx="16">
                  <c:v>9.1571513656601711E-2</c:v>
                </c:pt>
                <c:pt idx="17">
                  <c:v>0.10025003434115384</c:v>
                </c:pt>
                <c:pt idx="18">
                  <c:v>0.10838058816234158</c:v>
                </c:pt>
                <c:pt idx="19">
                  <c:v>0.11570744756364272</c:v>
                </c:pt>
                <c:pt idx="20">
                  <c:v>0.12198711483154288</c:v>
                </c:pt>
                <c:pt idx="21">
                  <c:v>0.12700167315621666</c:v>
                </c:pt>
                <c:pt idx="22">
                  <c:v>0.13057131011264311</c:v>
                </c:pt>
                <c:pt idx="23">
                  <c:v>0.13256501257361136</c:v>
                </c:pt>
                <c:pt idx="24">
                  <c:v>0.1329085467667997</c:v>
                </c:pt>
                <c:pt idx="25">
                  <c:v>0.13158904586499373</c:v>
                </c:pt>
                <c:pt idx="26">
                  <c:v>0.12865580983983804</c:v>
                </c:pt>
                <c:pt idx="27">
                  <c:v>0.12421724825711074</c:v>
                </c:pt>
                <c:pt idx="28">
                  <c:v>0.11843423033172117</c:v>
                </c:pt>
                <c:pt idx="29">
                  <c:v>0.11151041094077965</c:v>
                </c:pt>
                <c:pt idx="30">
                  <c:v>0.10368034340306052</c:v>
                </c:pt>
                <c:pt idx="31">
                  <c:v>9.5196344961802667E-2</c:v>
                </c:pt>
                <c:pt idx="32">
                  <c:v>8.6315135697481254E-2</c:v>
                </c:pt>
                <c:pt idx="33">
                  <c:v>7.7285225355046783E-2</c:v>
                </c:pt>
                <c:pt idx="34">
                  <c:v>6.833588670119066E-2</c:v>
                </c:pt>
                <c:pt idx="35">
                  <c:v>5.9668349774789881E-2</c:v>
                </c:pt>
                <c:pt idx="36">
                  <c:v>5.1449606341890344E-2</c:v>
                </c:pt>
                <c:pt idx="37">
                  <c:v>4.3808957832056877E-2</c:v>
                </c:pt>
                <c:pt idx="38">
                  <c:v>3.6837201022769404E-2</c:v>
                </c:pt>
                <c:pt idx="39">
                  <c:v>3.0588146577983061E-2</c:v>
                </c:pt>
                <c:pt idx="40">
                  <c:v>2.5082021609727698E-2</c:v>
                </c:pt>
                <c:pt idx="41">
                  <c:v>2.0310225679518689E-2</c:v>
                </c:pt>
                <c:pt idx="42">
                  <c:v>1.6240888959311341E-2</c:v>
                </c:pt>
                <c:pt idx="43">
                  <c:v>1.2824713780130909E-2</c:v>
                </c:pt>
                <c:pt idx="44">
                  <c:v>1.0000654004983711E-2</c:v>
                </c:pt>
                <c:pt idx="45">
                  <c:v>7.7010857527035669E-3</c:v>
                </c:pt>
                <c:pt idx="46">
                  <c:v>5.8562330736697662E-3</c:v>
                </c:pt>
                <c:pt idx="47">
                  <c:v>4.3977200851177504E-3</c:v>
                </c:pt>
                <c:pt idx="48">
                  <c:v>3.2612166397827228E-3</c:v>
                </c:pt>
                <c:pt idx="49">
                  <c:v>2.3882212181430881E-3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EB-4A88-806E-D9AF4056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87520"/>
        <c:axId val="42186944"/>
      </c:scatterChart>
      <c:catAx>
        <c:axId val="4785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6368"/>
        <c:crosses val="autoZero"/>
        <c:auto val="1"/>
        <c:lblAlgn val="ctr"/>
        <c:lblOffset val="100"/>
        <c:noMultiLvlLbl val="0"/>
      </c:catAx>
      <c:valAx>
        <c:axId val="421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9712"/>
        <c:crosses val="autoZero"/>
        <c:crossBetween val="between"/>
      </c:valAx>
      <c:valAx>
        <c:axId val="421869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7520"/>
        <c:crosses val="max"/>
        <c:crossBetween val="midCat"/>
      </c:valAx>
      <c:valAx>
        <c:axId val="42187520"/>
        <c:scaling>
          <c:orientation val="minMax"/>
          <c:min val="17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6944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Histogramom</a:t>
            </a:r>
            <a:r>
              <a:rPr lang="sk-SK" baseline="0"/>
              <a:t> vygenerovanych hodnot je prelozena p</a:t>
            </a:r>
            <a:r>
              <a:rPr lang="sk-SK"/>
              <a:t>ravdepodobnostná funkcia rozdelenia Bi(30;0,2)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6050">
                <a:solidFill>
                  <a:schemeClr val="accent1">
                    <a:alpha val="39000"/>
                  </a:schemeClr>
                </a:solidFill>
              </a:ln>
              <a:effectLst>
                <a:outerShdw blurRad="50800" dist="50800" dir="5400000" algn="ctr" rotWithShape="0">
                  <a:schemeClr val="accent1"/>
                </a:outerShdw>
              </a:effectLst>
            </c:spPr>
          </c:errBars>
          <c:errBars>
            <c:errDir val="x"/>
            <c:errBarType val="both"/>
            <c:errValType val="fixedVal"/>
            <c:noEndCap val="1"/>
            <c:val val="0"/>
          </c:errBars>
          <c:xVal>
            <c:numRef>
              <c:f>[1]Hárok2!$F$4:$F$14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xVal>
          <c:yVal>
            <c:numRef>
              <c:f>[1]Hárok2!$G$4:$G$14</c:f>
              <c:numCache>
                <c:formatCode>General</c:formatCode>
                <c:ptCount val="11"/>
                <c:pt idx="0">
                  <c:v>1</c:v>
                </c:pt>
                <c:pt idx="1">
                  <c:v>12</c:v>
                </c:pt>
                <c:pt idx="2">
                  <c:v>15</c:v>
                </c:pt>
                <c:pt idx="3">
                  <c:v>33</c:v>
                </c:pt>
                <c:pt idx="4">
                  <c:v>47</c:v>
                </c:pt>
                <c:pt idx="5">
                  <c:v>46</c:v>
                </c:pt>
                <c:pt idx="6">
                  <c:v>32</c:v>
                </c:pt>
                <c:pt idx="7">
                  <c:v>28</c:v>
                </c:pt>
                <c:pt idx="8">
                  <c:v>23</c:v>
                </c:pt>
                <c:pt idx="9">
                  <c:v>9</c:v>
                </c:pt>
                <c:pt idx="1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48-44C3-B2A6-31C58515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7200"/>
        <c:axId val="46827776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5"/>
          </c:marker>
          <c:xVal>
            <c:numRef>
              <c:f>[1]Hárok2!$L$4:$L$34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[1]Hárok2!$M$4:$M$34</c:f>
              <c:numCache>
                <c:formatCode>General</c:formatCode>
                <c:ptCount val="31"/>
                <c:pt idx="0">
                  <c:v>1.2379400392853797E-3</c:v>
                </c:pt>
                <c:pt idx="1">
                  <c:v>9.2845502946403528E-3</c:v>
                </c:pt>
                <c:pt idx="2">
                  <c:v>3.3656494818071314E-2</c:v>
                </c:pt>
                <c:pt idx="3">
                  <c:v>7.8531821242166289E-2</c:v>
                </c:pt>
                <c:pt idx="4">
                  <c:v>0.13252244834615567</c:v>
                </c:pt>
                <c:pt idx="5">
                  <c:v>0.17227918285000238</c:v>
                </c:pt>
                <c:pt idx="6">
                  <c:v>0.17945748213541912</c:v>
                </c:pt>
                <c:pt idx="7">
                  <c:v>0.1538206989732164</c:v>
                </c:pt>
                <c:pt idx="8">
                  <c:v>0.11055862738699927</c:v>
                </c:pt>
                <c:pt idx="9">
                  <c:v>6.7563605625388448E-2</c:v>
                </c:pt>
                <c:pt idx="10">
                  <c:v>3.547089295332892E-2</c:v>
                </c:pt>
                <c:pt idx="11">
                  <c:v>1.6123133160604059E-2</c:v>
                </c:pt>
                <c:pt idx="12">
                  <c:v>6.3820735427391091E-3</c:v>
                </c:pt>
                <c:pt idx="13">
                  <c:v>2.2091793032558479E-3</c:v>
                </c:pt>
                <c:pt idx="14">
                  <c:v>6.7064371705980895E-4</c:v>
                </c:pt>
                <c:pt idx="15">
                  <c:v>1.7883832454928267E-4</c:v>
                </c:pt>
                <c:pt idx="16">
                  <c:v>4.1915232316238079E-5</c:v>
                </c:pt>
                <c:pt idx="17">
                  <c:v>8.629606653343132E-6</c:v>
                </c:pt>
                <c:pt idx="18">
                  <c:v>1.5581234235202888E-6</c:v>
                </c:pt>
                <c:pt idx="19">
                  <c:v>2.4601948792425701E-7</c:v>
                </c:pt>
                <c:pt idx="20">
                  <c:v>3.3827679589585188E-8</c:v>
                </c:pt>
                <c:pt idx="21">
                  <c:v>4.0271047130458639E-9</c:v>
                </c:pt>
                <c:pt idx="22">
                  <c:v>4.1186298201605381E-10</c:v>
                </c:pt>
                <c:pt idx="23">
                  <c:v>3.5814172349222001E-11</c:v>
                </c:pt>
                <c:pt idx="24">
                  <c:v>2.611450067130777E-12</c:v>
                </c:pt>
                <c:pt idx="25">
                  <c:v>1.5668700402784668E-13</c:v>
                </c:pt>
                <c:pt idx="26">
                  <c:v>7.5330290398003167E-15</c:v>
                </c:pt>
                <c:pt idx="27">
                  <c:v>2.7900107554815879E-16</c:v>
                </c:pt>
                <c:pt idx="28">
                  <c:v>7.4732430950400238E-18</c:v>
                </c:pt>
                <c:pt idx="29">
                  <c:v>1.2884901888000102E-19</c:v>
                </c:pt>
                <c:pt idx="30">
                  <c:v>1.0737418240000016E-21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48-44C3-B2A6-31C58515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352"/>
        <c:axId val="47995648"/>
      </c:scatterChart>
      <c:valAx>
        <c:axId val="4682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827776"/>
        <c:crosses val="autoZero"/>
        <c:crossBetween val="midCat"/>
      </c:valAx>
      <c:valAx>
        <c:axId val="4682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827200"/>
        <c:crosses val="autoZero"/>
        <c:crossBetween val="midCat"/>
      </c:valAx>
      <c:valAx>
        <c:axId val="479956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828352"/>
        <c:crosses val="max"/>
        <c:crossBetween val="midCat"/>
      </c:valAx>
      <c:valAx>
        <c:axId val="4682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95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2875">
                <a:solidFill>
                  <a:schemeClr val="accent1">
                    <a:alpha val="60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85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test_Po(20)'!$P$20:$P$34</c:f>
              <c:numCache>
                <c:formatCode>General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20</c:v>
                </c:pt>
                <c:pt idx="3">
                  <c:v>16</c:v>
                </c:pt>
                <c:pt idx="4">
                  <c:v>50</c:v>
                </c:pt>
                <c:pt idx="5">
                  <c:v>21</c:v>
                </c:pt>
                <c:pt idx="6">
                  <c:v>32</c:v>
                </c:pt>
                <c:pt idx="7">
                  <c:v>48</c:v>
                </c:pt>
                <c:pt idx="8">
                  <c:v>21</c:v>
                </c:pt>
                <c:pt idx="9">
                  <c:v>31</c:v>
                </c:pt>
                <c:pt idx="10">
                  <c:v>10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F9-4AA8-9954-FBCF42EC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30656"/>
        <c:axId val="46831232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test_Po(20)'!$R$20:$R$40</c:f>
              <c:numCache>
                <c:formatCode>General</c:formatCode>
                <c:ptCount val="2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</c:numCache>
            </c:numRef>
          </c:xVal>
          <c:yVal>
            <c:numRef>
              <c:f>'chi kv test_Po(20)'!$S$20:$S$40</c:f>
              <c:numCache>
                <c:formatCode>General</c:formatCode>
                <c:ptCount val="21"/>
                <c:pt idx="0">
                  <c:v>2.0611536224385579E-9</c:v>
                </c:pt>
                <c:pt idx="1">
                  <c:v>4.1223072448771121E-7</c:v>
                </c:pt>
                <c:pt idx="2">
                  <c:v>1.3741024149590403E-5</c:v>
                </c:pt>
                <c:pt idx="3">
                  <c:v>1.8321365532787196E-4</c:v>
                </c:pt>
                <c:pt idx="4">
                  <c:v>1.3086689666276553E-3</c:v>
                </c:pt>
                <c:pt idx="5">
                  <c:v>5.8163065183451353E-3</c:v>
                </c:pt>
                <c:pt idx="6">
                  <c:v>1.7625171267712545E-2</c:v>
                </c:pt>
                <c:pt idx="7">
                  <c:v>3.8736640148818745E-2</c:v>
                </c:pt>
                <c:pt idx="8">
                  <c:v>6.4561066914697929E-2</c:v>
                </c:pt>
                <c:pt idx="9">
                  <c:v>8.4393551522480972E-2</c:v>
                </c:pt>
                <c:pt idx="10">
                  <c:v>8.8835317392085222E-2</c:v>
                </c:pt>
                <c:pt idx="11">
                  <c:v>7.6913694711762098E-2</c:v>
                </c:pt>
                <c:pt idx="12">
                  <c:v>5.5734561385334863E-2</c:v>
                </c:pt>
                <c:pt idx="13">
                  <c:v>3.4298191621744509E-2</c:v>
                </c:pt>
                <c:pt idx="14">
                  <c:v>1.8147191334256366E-2</c:v>
                </c:pt>
                <c:pt idx="15">
                  <c:v>8.3435362456351133E-3</c:v>
                </c:pt>
                <c:pt idx="16">
                  <c:v>3.3643291313044709E-3</c:v>
                </c:pt>
                <c:pt idx="17">
                  <c:v>1.199404324885734E-3</c:v>
                </c:pt>
                <c:pt idx="18">
                  <c:v>3.8076327774150232E-4</c:v>
                </c:pt>
                <c:pt idx="19">
                  <c:v>1.0832525682546335E-4</c:v>
                </c:pt>
                <c:pt idx="20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F9-4AA8-9954-FBCF42EC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32384"/>
        <c:axId val="46831808"/>
      </c:scatterChart>
      <c:valAx>
        <c:axId val="4683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831232"/>
        <c:crosses val="autoZero"/>
        <c:crossBetween val="midCat"/>
      </c:valAx>
      <c:valAx>
        <c:axId val="4683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830656"/>
        <c:crosses val="autoZero"/>
        <c:crossBetween val="midCat"/>
      </c:valAx>
      <c:valAx>
        <c:axId val="46831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832384"/>
        <c:crosses val="max"/>
        <c:crossBetween val="midCat"/>
      </c:valAx>
      <c:valAx>
        <c:axId val="4683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31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87325">
                <a:solidFill>
                  <a:schemeClr val="accent1">
                    <a:alpha val="64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97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test_Po(20)'!$P$20:$P$34</c:f>
              <c:numCache>
                <c:formatCode>General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20</c:v>
                </c:pt>
                <c:pt idx="3">
                  <c:v>16</c:v>
                </c:pt>
                <c:pt idx="4">
                  <c:v>50</c:v>
                </c:pt>
                <c:pt idx="5">
                  <c:v>21</c:v>
                </c:pt>
                <c:pt idx="6">
                  <c:v>32</c:v>
                </c:pt>
                <c:pt idx="7">
                  <c:v>48</c:v>
                </c:pt>
                <c:pt idx="8">
                  <c:v>21</c:v>
                </c:pt>
                <c:pt idx="9">
                  <c:v>31</c:v>
                </c:pt>
                <c:pt idx="10">
                  <c:v>10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26-4930-97A4-75D9D6F1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2752"/>
        <c:axId val="49563328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test_Po(20)'!$R$25:$R$40</c:f>
              <c:numCache>
                <c:formatCode>General</c:formatCode>
                <c:ptCount val="16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</c:numCache>
            </c:numRef>
          </c:xVal>
          <c:yVal>
            <c:numRef>
              <c:f>'chi kv test_Po(20)'!$S$25:$S$40</c:f>
              <c:numCache>
                <c:formatCode>General</c:formatCode>
                <c:ptCount val="16"/>
                <c:pt idx="0">
                  <c:v>5.8163065183451353E-3</c:v>
                </c:pt>
                <c:pt idx="1">
                  <c:v>1.7625171267712545E-2</c:v>
                </c:pt>
                <c:pt idx="2">
                  <c:v>3.8736640148818745E-2</c:v>
                </c:pt>
                <c:pt idx="3">
                  <c:v>6.4561066914697929E-2</c:v>
                </c:pt>
                <c:pt idx="4">
                  <c:v>8.4393551522480972E-2</c:v>
                </c:pt>
                <c:pt idx="5">
                  <c:v>8.8835317392085222E-2</c:v>
                </c:pt>
                <c:pt idx="6">
                  <c:v>7.6913694711762098E-2</c:v>
                </c:pt>
                <c:pt idx="7">
                  <c:v>5.5734561385334863E-2</c:v>
                </c:pt>
                <c:pt idx="8">
                  <c:v>3.4298191621744509E-2</c:v>
                </c:pt>
                <c:pt idx="9">
                  <c:v>1.8147191334256366E-2</c:v>
                </c:pt>
                <c:pt idx="10">
                  <c:v>8.3435362456351133E-3</c:v>
                </c:pt>
                <c:pt idx="11">
                  <c:v>3.3643291313044709E-3</c:v>
                </c:pt>
                <c:pt idx="12">
                  <c:v>1.199404324885734E-3</c:v>
                </c:pt>
                <c:pt idx="13">
                  <c:v>3.8076327774150232E-4</c:v>
                </c:pt>
                <c:pt idx="14">
                  <c:v>1.0832525682546335E-4</c:v>
                </c:pt>
                <c:pt idx="15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26-4930-97A4-75D9D6F1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4480"/>
        <c:axId val="49563904"/>
      </c:scatterChart>
      <c:valAx>
        <c:axId val="49562752"/>
        <c:scaling>
          <c:orientation val="minMax"/>
          <c:max val="41"/>
          <c:min val="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563328"/>
        <c:crosses val="autoZero"/>
        <c:crossBetween val="midCat"/>
      </c:valAx>
      <c:valAx>
        <c:axId val="4956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562752"/>
        <c:crosses val="autoZero"/>
        <c:crossBetween val="midCat"/>
      </c:valAx>
      <c:valAx>
        <c:axId val="495639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564480"/>
        <c:crosses val="max"/>
        <c:crossBetween val="midCat"/>
      </c:valAx>
      <c:valAx>
        <c:axId val="4956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5639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2875">
                <a:solidFill>
                  <a:schemeClr val="accent1">
                    <a:alpha val="60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85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test_Po(20)'!$P$85:$P$94</c:f>
              <c:numCache>
                <c:formatCode>General</c:formatCode>
                <c:ptCount val="10"/>
                <c:pt idx="0">
                  <c:v>16</c:v>
                </c:pt>
                <c:pt idx="1">
                  <c:v>20</c:v>
                </c:pt>
                <c:pt idx="2">
                  <c:v>39</c:v>
                </c:pt>
                <c:pt idx="3">
                  <c:v>48</c:v>
                </c:pt>
                <c:pt idx="4">
                  <c:v>50</c:v>
                </c:pt>
                <c:pt idx="5">
                  <c:v>51</c:v>
                </c:pt>
                <c:pt idx="6">
                  <c:v>31</c:v>
                </c:pt>
                <c:pt idx="7">
                  <c:v>14</c:v>
                </c:pt>
                <c:pt idx="8">
                  <c:v>5</c:v>
                </c:pt>
                <c:pt idx="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1-40D6-88C9-2FA418F8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491712"/>
        <c:axId val="224492288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test_Po(20)'!$R$20:$R$40</c:f>
              <c:numCache>
                <c:formatCode>General</c:formatCode>
                <c:ptCount val="2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</c:numCache>
            </c:numRef>
          </c:xVal>
          <c:yVal>
            <c:numRef>
              <c:f>'chi kv test_Po(20)'!$S$20:$S$40</c:f>
              <c:numCache>
                <c:formatCode>General</c:formatCode>
                <c:ptCount val="21"/>
                <c:pt idx="0">
                  <c:v>2.0611536224385579E-9</c:v>
                </c:pt>
                <c:pt idx="1">
                  <c:v>4.1223072448771121E-7</c:v>
                </c:pt>
                <c:pt idx="2">
                  <c:v>1.3741024149590403E-5</c:v>
                </c:pt>
                <c:pt idx="3">
                  <c:v>1.8321365532787196E-4</c:v>
                </c:pt>
                <c:pt idx="4">
                  <c:v>1.3086689666276553E-3</c:v>
                </c:pt>
                <c:pt idx="5">
                  <c:v>5.8163065183451353E-3</c:v>
                </c:pt>
                <c:pt idx="6">
                  <c:v>1.7625171267712545E-2</c:v>
                </c:pt>
                <c:pt idx="7">
                  <c:v>3.8736640148818745E-2</c:v>
                </c:pt>
                <c:pt idx="8">
                  <c:v>6.4561066914697929E-2</c:v>
                </c:pt>
                <c:pt idx="9">
                  <c:v>8.4393551522480972E-2</c:v>
                </c:pt>
                <c:pt idx="10">
                  <c:v>8.8835317392085222E-2</c:v>
                </c:pt>
                <c:pt idx="11">
                  <c:v>7.6913694711762098E-2</c:v>
                </c:pt>
                <c:pt idx="12">
                  <c:v>5.5734561385334863E-2</c:v>
                </c:pt>
                <c:pt idx="13">
                  <c:v>3.4298191621744509E-2</c:v>
                </c:pt>
                <c:pt idx="14">
                  <c:v>1.8147191334256366E-2</c:v>
                </c:pt>
                <c:pt idx="15">
                  <c:v>8.3435362456351133E-3</c:v>
                </c:pt>
                <c:pt idx="16">
                  <c:v>3.3643291313044709E-3</c:v>
                </c:pt>
                <c:pt idx="17">
                  <c:v>1.199404324885734E-3</c:v>
                </c:pt>
                <c:pt idx="18">
                  <c:v>3.8076327774150232E-4</c:v>
                </c:pt>
                <c:pt idx="19">
                  <c:v>1.0832525682546335E-4</c:v>
                </c:pt>
                <c:pt idx="20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1-40D6-88C9-2FA418F8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928320"/>
        <c:axId val="224492864"/>
      </c:scatterChart>
      <c:valAx>
        <c:axId val="2244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492288"/>
        <c:crosses val="autoZero"/>
        <c:crossBetween val="midCat"/>
      </c:valAx>
      <c:valAx>
        <c:axId val="22449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491712"/>
        <c:crosses val="autoZero"/>
        <c:crossBetween val="midCat"/>
      </c:valAx>
      <c:valAx>
        <c:axId val="2244928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928320"/>
        <c:crosses val="max"/>
        <c:crossBetween val="midCat"/>
      </c:valAx>
      <c:valAx>
        <c:axId val="22392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4492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87325">
                <a:solidFill>
                  <a:schemeClr val="accent1">
                    <a:alpha val="64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97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test_Po(20)'!$P$85:$P$94</c:f>
              <c:numCache>
                <c:formatCode>General</c:formatCode>
                <c:ptCount val="10"/>
                <c:pt idx="0">
                  <c:v>16</c:v>
                </c:pt>
                <c:pt idx="1">
                  <c:v>20</c:v>
                </c:pt>
                <c:pt idx="2">
                  <c:v>39</c:v>
                </c:pt>
                <c:pt idx="3">
                  <c:v>48</c:v>
                </c:pt>
                <c:pt idx="4">
                  <c:v>50</c:v>
                </c:pt>
                <c:pt idx="5">
                  <c:v>51</c:v>
                </c:pt>
                <c:pt idx="6">
                  <c:v>31</c:v>
                </c:pt>
                <c:pt idx="7">
                  <c:v>14</c:v>
                </c:pt>
                <c:pt idx="8">
                  <c:v>5</c:v>
                </c:pt>
                <c:pt idx="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D-4008-BFD5-371C3F77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0256"/>
        <c:axId val="65846016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test_Po(20)'!$R$25:$R$40</c:f>
              <c:numCache>
                <c:formatCode>General</c:formatCode>
                <c:ptCount val="16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</c:numCache>
            </c:numRef>
          </c:xVal>
          <c:yVal>
            <c:numRef>
              <c:f>'chi kv test_Po(20)'!$S$25:$S$40</c:f>
              <c:numCache>
                <c:formatCode>General</c:formatCode>
                <c:ptCount val="16"/>
                <c:pt idx="0">
                  <c:v>5.8163065183451353E-3</c:v>
                </c:pt>
                <c:pt idx="1">
                  <c:v>1.7625171267712545E-2</c:v>
                </c:pt>
                <c:pt idx="2">
                  <c:v>3.8736640148818745E-2</c:v>
                </c:pt>
                <c:pt idx="3">
                  <c:v>6.4561066914697929E-2</c:v>
                </c:pt>
                <c:pt idx="4">
                  <c:v>8.4393551522480972E-2</c:v>
                </c:pt>
                <c:pt idx="5">
                  <c:v>8.8835317392085222E-2</c:v>
                </c:pt>
                <c:pt idx="6">
                  <c:v>7.6913694711762098E-2</c:v>
                </c:pt>
                <c:pt idx="7">
                  <c:v>5.5734561385334863E-2</c:v>
                </c:pt>
                <c:pt idx="8">
                  <c:v>3.4298191621744509E-2</c:v>
                </c:pt>
                <c:pt idx="9">
                  <c:v>1.8147191334256366E-2</c:v>
                </c:pt>
                <c:pt idx="10">
                  <c:v>8.3435362456351133E-3</c:v>
                </c:pt>
                <c:pt idx="11">
                  <c:v>3.3643291313044709E-3</c:v>
                </c:pt>
                <c:pt idx="12">
                  <c:v>1.199404324885734E-3</c:v>
                </c:pt>
                <c:pt idx="13">
                  <c:v>3.8076327774150232E-4</c:v>
                </c:pt>
                <c:pt idx="14">
                  <c:v>1.0832525682546335E-4</c:v>
                </c:pt>
                <c:pt idx="15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ED-4008-BFD5-371C3F77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930048"/>
        <c:axId val="65846592"/>
      </c:scatterChart>
      <c:valAx>
        <c:axId val="65840256"/>
        <c:scaling>
          <c:orientation val="minMax"/>
          <c:max val="41"/>
          <c:min val="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46016"/>
        <c:crosses val="autoZero"/>
        <c:crossBetween val="midCat"/>
      </c:valAx>
      <c:valAx>
        <c:axId val="65846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40256"/>
        <c:crosses val="autoZero"/>
        <c:crossBetween val="midCat"/>
      </c:valAx>
      <c:valAx>
        <c:axId val="658465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930048"/>
        <c:crosses val="max"/>
        <c:crossBetween val="midCat"/>
      </c:valAx>
      <c:valAx>
        <c:axId val="22393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846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42875">
                <a:solidFill>
                  <a:schemeClr val="accent1">
                    <a:alpha val="60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85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test_Po(20)'!$AB$85:$AB$101</c:f>
              <c:numCache>
                <c:formatCode>General</c:formatCode>
                <c:ptCount val="17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13</c:v>
                </c:pt>
                <c:pt idx="4">
                  <c:v>39</c:v>
                </c:pt>
                <c:pt idx="5">
                  <c:v>27</c:v>
                </c:pt>
                <c:pt idx="6">
                  <c:v>21</c:v>
                </c:pt>
                <c:pt idx="7">
                  <c:v>32</c:v>
                </c:pt>
                <c:pt idx="8">
                  <c:v>48</c:v>
                </c:pt>
                <c:pt idx="9">
                  <c:v>21</c:v>
                </c:pt>
                <c:pt idx="10">
                  <c:v>18</c:v>
                </c:pt>
                <c:pt idx="11">
                  <c:v>13</c:v>
                </c:pt>
                <c:pt idx="12">
                  <c:v>14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53-4535-A65C-2E6CC52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22016"/>
        <c:axId val="65839104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test_Po(20)'!$R$20:$R$40</c:f>
              <c:numCache>
                <c:formatCode>General</c:formatCode>
                <c:ptCount val="2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</c:numCache>
            </c:numRef>
          </c:xVal>
          <c:yVal>
            <c:numRef>
              <c:f>'chi kv test_Po(20)'!$S$20:$S$40</c:f>
              <c:numCache>
                <c:formatCode>General</c:formatCode>
                <c:ptCount val="21"/>
                <c:pt idx="0">
                  <c:v>2.0611536224385579E-9</c:v>
                </c:pt>
                <c:pt idx="1">
                  <c:v>4.1223072448771121E-7</c:v>
                </c:pt>
                <c:pt idx="2">
                  <c:v>1.3741024149590403E-5</c:v>
                </c:pt>
                <c:pt idx="3">
                  <c:v>1.8321365532787196E-4</c:v>
                </c:pt>
                <c:pt idx="4">
                  <c:v>1.3086689666276553E-3</c:v>
                </c:pt>
                <c:pt idx="5">
                  <c:v>5.8163065183451353E-3</c:v>
                </c:pt>
                <c:pt idx="6">
                  <c:v>1.7625171267712545E-2</c:v>
                </c:pt>
                <c:pt idx="7">
                  <c:v>3.8736640148818745E-2</c:v>
                </c:pt>
                <c:pt idx="8">
                  <c:v>6.4561066914697929E-2</c:v>
                </c:pt>
                <c:pt idx="9">
                  <c:v>8.4393551522480972E-2</c:v>
                </c:pt>
                <c:pt idx="10">
                  <c:v>8.8835317392085222E-2</c:v>
                </c:pt>
                <c:pt idx="11">
                  <c:v>7.6913694711762098E-2</c:v>
                </c:pt>
                <c:pt idx="12">
                  <c:v>5.5734561385334863E-2</c:v>
                </c:pt>
                <c:pt idx="13">
                  <c:v>3.4298191621744509E-2</c:v>
                </c:pt>
                <c:pt idx="14">
                  <c:v>1.8147191334256366E-2</c:v>
                </c:pt>
                <c:pt idx="15">
                  <c:v>8.3435362456351133E-3</c:v>
                </c:pt>
                <c:pt idx="16">
                  <c:v>3.3643291313044709E-3</c:v>
                </c:pt>
                <c:pt idx="17">
                  <c:v>1.199404324885734E-3</c:v>
                </c:pt>
                <c:pt idx="18">
                  <c:v>3.8076327774150232E-4</c:v>
                </c:pt>
                <c:pt idx="19">
                  <c:v>1.0832525682546335E-4</c:v>
                </c:pt>
                <c:pt idx="20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53-4535-A65C-2E6CC52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0832"/>
        <c:axId val="65839680"/>
      </c:scatterChart>
      <c:valAx>
        <c:axId val="658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39104"/>
        <c:crosses val="autoZero"/>
        <c:crossBetween val="midCat"/>
      </c:valAx>
      <c:valAx>
        <c:axId val="65839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22016"/>
        <c:crosses val="autoZero"/>
        <c:crossBetween val="midCat"/>
      </c:valAx>
      <c:valAx>
        <c:axId val="658396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40832"/>
        <c:crosses val="max"/>
        <c:crossBetween val="midCat"/>
      </c:valAx>
      <c:valAx>
        <c:axId val="6584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839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800" b="1" i="0" u="none" strike="noStrike" baseline="0">
                <a:effectLst/>
              </a:rPr>
              <a:t>Histogramom vygenerovanych hodnot je prelozena pravdepodobnostná funkcia rozdelenia Po(20)</a:t>
            </a:r>
            <a:endParaRPr lang="sk-SK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'chi kv test_Po(20)'!$P$19</c:f>
              <c:strCache>
                <c:ptCount val="1"/>
                <c:pt idx="0">
                  <c:v>ni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187325">
                <a:solidFill>
                  <a:schemeClr val="accent1">
                    <a:alpha val="64000"/>
                  </a:schemeClr>
                </a:solidFill>
              </a:ln>
              <a:effectLst>
                <a:outerShdw blurRad="50800" dist="50800" dir="5400000" algn="ctr" rotWithShape="0">
                  <a:srgbClr val="000000">
                    <a:alpha val="97000"/>
                  </a:srgbClr>
                </a:outerShdw>
              </a:effectLst>
            </c:spPr>
          </c:errBars>
          <c:xVal>
            <c:numRef>
              <c:f>'chi kv test_Po(20)'!$O$20:$O$34</c:f>
              <c:numCache>
                <c:formatCode>General</c:formatCode>
                <c:ptCount val="15"/>
                <c:pt idx="0">
                  <c:v>11.700000000000001</c:v>
                </c:pt>
                <c:pt idx="1">
                  <c:v>13.100000000000001</c:v>
                </c:pt>
                <c:pt idx="2">
                  <c:v>14.5</c:v>
                </c:pt>
                <c:pt idx="3">
                  <c:v>15.900000000000002</c:v>
                </c:pt>
                <c:pt idx="4">
                  <c:v>17.3</c:v>
                </c:pt>
                <c:pt idx="5">
                  <c:v>18.7</c:v>
                </c:pt>
                <c:pt idx="6">
                  <c:v>20.099999999999998</c:v>
                </c:pt>
                <c:pt idx="7">
                  <c:v>21.5</c:v>
                </c:pt>
                <c:pt idx="8">
                  <c:v>22.900000000000002</c:v>
                </c:pt>
                <c:pt idx="9">
                  <c:v>24.3</c:v>
                </c:pt>
                <c:pt idx="10">
                  <c:v>25.7</c:v>
                </c:pt>
                <c:pt idx="11">
                  <c:v>27.099999999999998</c:v>
                </c:pt>
                <c:pt idx="12">
                  <c:v>28.5</c:v>
                </c:pt>
                <c:pt idx="13">
                  <c:v>29.9</c:v>
                </c:pt>
                <c:pt idx="14">
                  <c:v>31.3</c:v>
                </c:pt>
              </c:numCache>
            </c:numRef>
          </c:xVal>
          <c:yVal>
            <c:numRef>
              <c:f>'chi kv test_Po(20)'!$AB$85:$AB$101</c:f>
              <c:numCache>
                <c:formatCode>General</c:formatCode>
                <c:ptCount val="17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13</c:v>
                </c:pt>
                <c:pt idx="4">
                  <c:v>39</c:v>
                </c:pt>
                <c:pt idx="5">
                  <c:v>27</c:v>
                </c:pt>
                <c:pt idx="6">
                  <c:v>21</c:v>
                </c:pt>
                <c:pt idx="7">
                  <c:v>32</c:v>
                </c:pt>
                <c:pt idx="8">
                  <c:v>48</c:v>
                </c:pt>
                <c:pt idx="9">
                  <c:v>21</c:v>
                </c:pt>
                <c:pt idx="10">
                  <c:v>18</c:v>
                </c:pt>
                <c:pt idx="11">
                  <c:v>13</c:v>
                </c:pt>
                <c:pt idx="12">
                  <c:v>14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56-4CEC-B4CE-45E543663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19136"/>
        <c:axId val="65819712"/>
      </c:scatte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'chi kv test_Po(20)'!$R$25:$R$40</c:f>
              <c:numCache>
                <c:formatCode>General</c:formatCode>
                <c:ptCount val="16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</c:numCache>
            </c:numRef>
          </c:xVal>
          <c:yVal>
            <c:numRef>
              <c:f>'chi kv test_Po(20)'!$S$25:$S$40</c:f>
              <c:numCache>
                <c:formatCode>General</c:formatCode>
                <c:ptCount val="16"/>
                <c:pt idx="0">
                  <c:v>5.8163065183451353E-3</c:v>
                </c:pt>
                <c:pt idx="1">
                  <c:v>1.7625171267712545E-2</c:v>
                </c:pt>
                <c:pt idx="2">
                  <c:v>3.8736640148818745E-2</c:v>
                </c:pt>
                <c:pt idx="3">
                  <c:v>6.4561066914697929E-2</c:v>
                </c:pt>
                <c:pt idx="4">
                  <c:v>8.4393551522480972E-2</c:v>
                </c:pt>
                <c:pt idx="5">
                  <c:v>8.8835317392085222E-2</c:v>
                </c:pt>
                <c:pt idx="6">
                  <c:v>7.6913694711762098E-2</c:v>
                </c:pt>
                <c:pt idx="7">
                  <c:v>5.5734561385334863E-2</c:v>
                </c:pt>
                <c:pt idx="8">
                  <c:v>3.4298191621744509E-2</c:v>
                </c:pt>
                <c:pt idx="9">
                  <c:v>1.8147191334256366E-2</c:v>
                </c:pt>
                <c:pt idx="10">
                  <c:v>8.3435362456351133E-3</c:v>
                </c:pt>
                <c:pt idx="11">
                  <c:v>3.3643291313044709E-3</c:v>
                </c:pt>
                <c:pt idx="12">
                  <c:v>1.199404324885734E-3</c:v>
                </c:pt>
                <c:pt idx="13">
                  <c:v>3.8076327774150232E-4</c:v>
                </c:pt>
                <c:pt idx="14">
                  <c:v>1.0832525682546335E-4</c:v>
                </c:pt>
                <c:pt idx="15">
                  <c:v>2.7775706878323834E-5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56-4CEC-B4CE-45E543663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16832"/>
        <c:axId val="65817408"/>
      </c:scatterChart>
      <c:valAx>
        <c:axId val="65819136"/>
        <c:scaling>
          <c:orientation val="minMax"/>
          <c:max val="41"/>
          <c:min val="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19712"/>
        <c:crosses val="autoZero"/>
        <c:crossBetween val="midCat"/>
      </c:valAx>
      <c:valAx>
        <c:axId val="6581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19136"/>
        <c:crosses val="autoZero"/>
        <c:crossBetween val="midCat"/>
      </c:valAx>
      <c:valAx>
        <c:axId val="658174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816832"/>
        <c:crosses val="max"/>
        <c:crossBetween val="midCat"/>
      </c:valAx>
      <c:valAx>
        <c:axId val="6581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817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5.xml"/><Relationship Id="rId7" Type="http://schemas.openxmlformats.org/officeDocument/2006/relationships/chart" Target="../charts/chart8.xml"/><Relationship Id="rId2" Type="http://schemas.openxmlformats.org/officeDocument/2006/relationships/chart" Target="../charts/chart4.xml"/><Relationship Id="rId1" Type="http://schemas.openxmlformats.org/officeDocument/2006/relationships/image" Target="../media/image24.png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3</xdr:row>
      <xdr:rowOff>19049</xdr:rowOff>
    </xdr:from>
    <xdr:to>
      <xdr:col>14</xdr:col>
      <xdr:colOff>1373</xdr:colOff>
      <xdr:row>16</xdr:row>
      <xdr:rowOff>161524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590549"/>
          <a:ext cx="7716623" cy="261897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2</xdr:row>
      <xdr:rowOff>161925</xdr:rowOff>
    </xdr:from>
    <xdr:to>
      <xdr:col>2</xdr:col>
      <xdr:colOff>95250</xdr:colOff>
      <xdr:row>4</xdr:row>
      <xdr:rowOff>66675</xdr:rowOff>
    </xdr:to>
    <xdr:sp macro="" textlink="">
      <xdr:nvSpPr>
        <xdr:cNvPr id="3" name="Obdĺžnik 2"/>
        <xdr:cNvSpPr/>
      </xdr:nvSpPr>
      <xdr:spPr>
        <a:xfrm>
          <a:off x="771525" y="542925"/>
          <a:ext cx="542925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12</xdr:col>
      <xdr:colOff>323850</xdr:colOff>
      <xdr:row>4</xdr:row>
      <xdr:rowOff>28575</xdr:rowOff>
    </xdr:from>
    <xdr:to>
      <xdr:col>13</xdr:col>
      <xdr:colOff>495300</xdr:colOff>
      <xdr:row>5</xdr:row>
      <xdr:rowOff>123825</xdr:rowOff>
    </xdr:to>
    <xdr:sp macro="" textlink="">
      <xdr:nvSpPr>
        <xdr:cNvPr id="4" name="Obdĺžnik 3"/>
        <xdr:cNvSpPr/>
      </xdr:nvSpPr>
      <xdr:spPr>
        <a:xfrm>
          <a:off x="7639050" y="790575"/>
          <a:ext cx="781050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5</xdr:col>
      <xdr:colOff>381000</xdr:colOff>
      <xdr:row>12</xdr:row>
      <xdr:rowOff>85725</xdr:rowOff>
    </xdr:from>
    <xdr:to>
      <xdr:col>9</xdr:col>
      <xdr:colOff>114300</xdr:colOff>
      <xdr:row>13</xdr:row>
      <xdr:rowOff>180975</xdr:rowOff>
    </xdr:to>
    <xdr:sp macro="" textlink="">
      <xdr:nvSpPr>
        <xdr:cNvPr id="5" name="Obdĺžnik 4"/>
        <xdr:cNvSpPr/>
      </xdr:nvSpPr>
      <xdr:spPr>
        <a:xfrm>
          <a:off x="3429000" y="2371725"/>
          <a:ext cx="2171700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 editAs="oneCell">
    <xdr:from>
      <xdr:col>11</xdr:col>
      <xdr:colOff>1</xdr:colOff>
      <xdr:row>7</xdr:row>
      <xdr:rowOff>152402</xdr:rowOff>
    </xdr:from>
    <xdr:to>
      <xdr:col>16</xdr:col>
      <xdr:colOff>114301</xdr:colOff>
      <xdr:row>16</xdr:row>
      <xdr:rowOff>47625</xdr:rowOff>
    </xdr:to>
    <xdr:pic>
      <xdr:nvPicPr>
        <xdr:cNvPr id="6" name="Obrázok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598" t="34634" r="27010" b="2460"/>
        <a:stretch/>
      </xdr:blipFill>
      <xdr:spPr>
        <a:xfrm>
          <a:off x="6705601" y="1485902"/>
          <a:ext cx="3162300" cy="1609723"/>
        </a:xfrm>
        <a:prstGeom prst="rect">
          <a:avLst/>
        </a:prstGeom>
      </xdr:spPr>
    </xdr:pic>
    <xdr:clientData/>
  </xdr:twoCellAnchor>
  <xdr:twoCellAnchor>
    <xdr:from>
      <xdr:col>11</xdr:col>
      <xdr:colOff>133350</xdr:colOff>
      <xdr:row>13</xdr:row>
      <xdr:rowOff>66675</xdr:rowOff>
    </xdr:from>
    <xdr:to>
      <xdr:col>14</xdr:col>
      <xdr:colOff>476250</xdr:colOff>
      <xdr:row>14</xdr:row>
      <xdr:rowOff>161925</xdr:rowOff>
    </xdr:to>
    <xdr:sp macro="" textlink="">
      <xdr:nvSpPr>
        <xdr:cNvPr id="7" name="Obdĺžnik 6"/>
        <xdr:cNvSpPr/>
      </xdr:nvSpPr>
      <xdr:spPr>
        <a:xfrm>
          <a:off x="6838950" y="2543175"/>
          <a:ext cx="2171700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2</xdr:col>
      <xdr:colOff>257175</xdr:colOff>
      <xdr:row>3</xdr:row>
      <xdr:rowOff>133350</xdr:rowOff>
    </xdr:from>
    <xdr:to>
      <xdr:col>12</xdr:col>
      <xdr:colOff>133350</xdr:colOff>
      <xdr:row>4</xdr:row>
      <xdr:rowOff>161925</xdr:rowOff>
    </xdr:to>
    <xdr:cxnSp macro="">
      <xdr:nvCxnSpPr>
        <xdr:cNvPr id="9" name="Rovná spojovacia šípka 8"/>
        <xdr:cNvCxnSpPr/>
      </xdr:nvCxnSpPr>
      <xdr:spPr>
        <a:xfrm>
          <a:off x="1476375" y="704850"/>
          <a:ext cx="5972175" cy="2190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333375</xdr:colOff>
      <xdr:row>6</xdr:row>
      <xdr:rowOff>19050</xdr:rowOff>
    </xdr:from>
    <xdr:to>
      <xdr:col>12</xdr:col>
      <xdr:colOff>219075</xdr:colOff>
      <xdr:row>7</xdr:row>
      <xdr:rowOff>66675</xdr:rowOff>
    </xdr:to>
    <xdr:cxnSp macro="">
      <xdr:nvCxnSpPr>
        <xdr:cNvPr id="11" name="Rovná spojovacia šípka 10"/>
        <xdr:cNvCxnSpPr/>
      </xdr:nvCxnSpPr>
      <xdr:spPr>
        <a:xfrm flipH="1">
          <a:off x="6429375" y="1162050"/>
          <a:ext cx="1104900" cy="2381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466725</xdr:colOff>
      <xdr:row>6</xdr:row>
      <xdr:rowOff>38100</xdr:rowOff>
    </xdr:from>
    <xdr:to>
      <xdr:col>12</xdr:col>
      <xdr:colOff>476250</xdr:colOff>
      <xdr:row>7</xdr:row>
      <xdr:rowOff>114300</xdr:rowOff>
    </xdr:to>
    <xdr:cxnSp macro="">
      <xdr:nvCxnSpPr>
        <xdr:cNvPr id="13" name="Rovná spojovacia šípka 12"/>
        <xdr:cNvCxnSpPr/>
      </xdr:nvCxnSpPr>
      <xdr:spPr>
        <a:xfrm>
          <a:off x="7781925" y="1181100"/>
          <a:ext cx="9525" cy="2667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19</xdr:row>
      <xdr:rowOff>66675</xdr:rowOff>
    </xdr:from>
    <xdr:to>
      <xdr:col>12</xdr:col>
      <xdr:colOff>28575</xdr:colOff>
      <xdr:row>36</xdr:row>
      <xdr:rowOff>61912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9625C7E-CF78-47EE-A001-3EE4D16292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28575</xdr:colOff>
      <xdr:row>1</xdr:row>
      <xdr:rowOff>347662</xdr:rowOff>
    </xdr:from>
    <xdr:to>
      <xdr:col>22</xdr:col>
      <xdr:colOff>333375</xdr:colOff>
      <xdr:row>16</xdr:row>
      <xdr:rowOff>33337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BADF6D1-1FFC-4F65-B72D-0A2E9E79F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586469</xdr:colOff>
      <xdr:row>69</xdr:row>
      <xdr:rowOff>100693</xdr:rowOff>
    </xdr:from>
    <xdr:to>
      <xdr:col>23</xdr:col>
      <xdr:colOff>547612</xdr:colOff>
      <xdr:row>87</xdr:row>
      <xdr:rowOff>71693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4576" y="17477014"/>
          <a:ext cx="6084357" cy="340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14968</xdr:colOff>
      <xdr:row>77</xdr:row>
      <xdr:rowOff>175532</xdr:rowOff>
    </xdr:from>
    <xdr:to>
      <xdr:col>30</xdr:col>
      <xdr:colOff>433559</xdr:colOff>
      <xdr:row>96</xdr:row>
      <xdr:rowOff>175080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98611" y="19075853"/>
          <a:ext cx="4092519" cy="3619048"/>
        </a:xfrm>
        <a:prstGeom prst="rect">
          <a:avLst/>
        </a:prstGeom>
      </xdr:spPr>
    </xdr:pic>
    <xdr:clientData/>
  </xdr:twoCellAnchor>
  <xdr:twoCellAnchor editAs="oneCell">
    <xdr:from>
      <xdr:col>23</xdr:col>
      <xdr:colOff>600075</xdr:colOff>
      <xdr:row>58</xdr:row>
      <xdr:rowOff>24492</xdr:rowOff>
    </xdr:from>
    <xdr:to>
      <xdr:col>30</xdr:col>
      <xdr:colOff>409065</xdr:colOff>
      <xdr:row>77</xdr:row>
      <xdr:rowOff>24040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71396" y="15305313"/>
          <a:ext cx="4095240" cy="36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60</xdr:row>
      <xdr:rowOff>0</xdr:rowOff>
    </xdr:from>
    <xdr:to>
      <xdr:col>12</xdr:col>
      <xdr:colOff>214313</xdr:colOff>
      <xdr:row>94</xdr:row>
      <xdr:rowOff>47625</xdr:rowOff>
    </xdr:to>
    <xdr:pic>
      <xdr:nvPicPr>
        <xdr:cNvPr id="8" name="Obrázok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70713" b="36566"/>
        <a:stretch/>
      </xdr:blipFill>
      <xdr:spPr>
        <a:xfrm>
          <a:off x="3571876" y="15621000"/>
          <a:ext cx="5429250" cy="6524625"/>
        </a:xfrm>
        <a:prstGeom prst="rect">
          <a:avLst/>
        </a:prstGeom>
      </xdr:spPr>
    </xdr:pic>
    <xdr:clientData/>
  </xdr:twoCellAnchor>
  <xdr:twoCellAnchor editAs="oneCell">
    <xdr:from>
      <xdr:col>32</xdr:col>
      <xdr:colOff>27215</xdr:colOff>
      <xdr:row>59</xdr:row>
      <xdr:rowOff>176893</xdr:rowOff>
    </xdr:from>
    <xdr:to>
      <xdr:col>47</xdr:col>
      <xdr:colOff>381001</xdr:colOff>
      <xdr:row>91</xdr:row>
      <xdr:rowOff>163286</xdr:rowOff>
    </xdr:to>
    <xdr:pic>
      <xdr:nvPicPr>
        <xdr:cNvPr id="9" name="Obrázok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440" t="18520" r="30937" b="22346"/>
        <a:stretch/>
      </xdr:blipFill>
      <xdr:spPr>
        <a:xfrm>
          <a:off x="21009429" y="15648214"/>
          <a:ext cx="9538608" cy="608239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169</xdr:row>
      <xdr:rowOff>0</xdr:rowOff>
    </xdr:from>
    <xdr:to>
      <xdr:col>32</xdr:col>
      <xdr:colOff>439371</xdr:colOff>
      <xdr:row>187</xdr:row>
      <xdr:rowOff>190048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79636" y="32436955"/>
          <a:ext cx="4076190" cy="36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78</xdr:row>
      <xdr:rowOff>23813</xdr:rowOff>
    </xdr:from>
    <xdr:to>
      <xdr:col>15</xdr:col>
      <xdr:colOff>371049</xdr:colOff>
      <xdr:row>93</xdr:row>
      <xdr:rowOff>80599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72376" y="19073813"/>
          <a:ext cx="3442861" cy="2914286"/>
        </a:xfrm>
        <a:prstGeom prst="rect">
          <a:avLst/>
        </a:prstGeom>
      </xdr:spPr>
    </xdr:pic>
    <xdr:clientData/>
  </xdr:twoCellAnchor>
  <xdr:twoCellAnchor>
    <xdr:from>
      <xdr:col>23</xdr:col>
      <xdr:colOff>27215</xdr:colOff>
      <xdr:row>66</xdr:row>
      <xdr:rowOff>108858</xdr:rowOff>
    </xdr:from>
    <xdr:to>
      <xdr:col>24</xdr:col>
      <xdr:colOff>68036</xdr:colOff>
      <xdr:row>78</xdr:row>
      <xdr:rowOff>54429</xdr:rowOff>
    </xdr:to>
    <xdr:cxnSp macro="">
      <xdr:nvCxnSpPr>
        <xdr:cNvPr id="13" name="Rovná spojovacia šípka 12"/>
        <xdr:cNvCxnSpPr/>
      </xdr:nvCxnSpPr>
      <xdr:spPr>
        <a:xfrm flipV="1">
          <a:off x="15498536" y="16913679"/>
          <a:ext cx="653143" cy="2231571"/>
        </a:xfrm>
        <a:prstGeom prst="straightConnector1">
          <a:avLst/>
        </a:prstGeom>
        <a:ln w="38100">
          <a:solidFill>
            <a:schemeClr val="tx2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492579</xdr:colOff>
      <xdr:row>82</xdr:row>
      <xdr:rowOff>57152</xdr:rowOff>
    </xdr:from>
    <xdr:to>
      <xdr:col>24</xdr:col>
      <xdr:colOff>13607</xdr:colOff>
      <xdr:row>86</xdr:row>
      <xdr:rowOff>0</xdr:rowOff>
    </xdr:to>
    <xdr:cxnSp macro="">
      <xdr:nvCxnSpPr>
        <xdr:cNvPr id="14" name="Rovná spojovacia šípka 13"/>
        <xdr:cNvCxnSpPr/>
      </xdr:nvCxnSpPr>
      <xdr:spPr>
        <a:xfrm>
          <a:off x="13514615" y="19909973"/>
          <a:ext cx="2582635" cy="704848"/>
        </a:xfrm>
        <a:prstGeom prst="straightConnector1">
          <a:avLst/>
        </a:prstGeom>
        <a:ln w="38100">
          <a:solidFill>
            <a:schemeClr val="tx2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95250</xdr:colOff>
      <xdr:row>3</xdr:row>
      <xdr:rowOff>85725</xdr:rowOff>
    </xdr:from>
    <xdr:to>
      <xdr:col>18</xdr:col>
      <xdr:colOff>438150</xdr:colOff>
      <xdr:row>6</xdr:row>
      <xdr:rowOff>76200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657225"/>
          <a:ext cx="9525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457200</xdr:colOff>
      <xdr:row>3</xdr:row>
      <xdr:rowOff>123825</xdr:rowOff>
    </xdr:from>
    <xdr:to>
      <xdr:col>22</xdr:col>
      <xdr:colOff>219075</xdr:colOff>
      <xdr:row>5</xdr:row>
      <xdr:rowOff>114300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695325"/>
          <a:ext cx="15906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114300</xdr:colOff>
      <xdr:row>9</xdr:row>
      <xdr:rowOff>19050</xdr:rowOff>
    </xdr:from>
    <xdr:to>
      <xdr:col>19</xdr:col>
      <xdr:colOff>9525</xdr:colOff>
      <xdr:row>12</xdr:row>
      <xdr:rowOff>104775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733550"/>
          <a:ext cx="11144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447675</xdr:colOff>
      <xdr:row>9</xdr:row>
      <xdr:rowOff>104775</xdr:rowOff>
    </xdr:from>
    <xdr:to>
      <xdr:col>23</xdr:col>
      <xdr:colOff>104775</xdr:colOff>
      <xdr:row>11</xdr:row>
      <xdr:rowOff>95250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1819275"/>
          <a:ext cx="20955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123825</xdr:colOff>
      <xdr:row>18</xdr:row>
      <xdr:rowOff>28575</xdr:rowOff>
    </xdr:from>
    <xdr:to>
      <xdr:col>18</xdr:col>
      <xdr:colOff>247650</xdr:colOff>
      <xdr:row>19</xdr:row>
      <xdr:rowOff>28575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457575"/>
          <a:ext cx="7334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504825</xdr:colOff>
      <xdr:row>18</xdr:row>
      <xdr:rowOff>180975</xdr:rowOff>
    </xdr:from>
    <xdr:to>
      <xdr:col>24</xdr:col>
      <xdr:colOff>238125</xdr:colOff>
      <xdr:row>19</xdr:row>
      <xdr:rowOff>180975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36099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505239</xdr:colOff>
      <xdr:row>213</xdr:row>
      <xdr:rowOff>74543</xdr:rowOff>
    </xdr:from>
    <xdr:to>
      <xdr:col>6</xdr:col>
      <xdr:colOff>467553</xdr:colOff>
      <xdr:row>215</xdr:row>
      <xdr:rowOff>103118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891" y="40725586"/>
          <a:ext cx="1867314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496956</xdr:colOff>
      <xdr:row>215</xdr:row>
      <xdr:rowOff>157370</xdr:rowOff>
    </xdr:from>
    <xdr:to>
      <xdr:col>5</xdr:col>
      <xdr:colOff>36857</xdr:colOff>
      <xdr:row>218</xdr:row>
      <xdr:rowOff>90695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608" y="41189413"/>
          <a:ext cx="831988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66261</xdr:colOff>
      <xdr:row>215</xdr:row>
      <xdr:rowOff>140805</xdr:rowOff>
    </xdr:from>
    <xdr:to>
      <xdr:col>7</xdr:col>
      <xdr:colOff>523461</xdr:colOff>
      <xdr:row>217</xdr:row>
      <xdr:rowOff>140805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913" y="41172848"/>
          <a:ext cx="107011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390526</xdr:colOff>
      <xdr:row>24</xdr:row>
      <xdr:rowOff>180975</xdr:rowOff>
    </xdr:from>
    <xdr:to>
      <xdr:col>13</xdr:col>
      <xdr:colOff>330458</xdr:colOff>
      <xdr:row>48</xdr:row>
      <xdr:rowOff>19051</xdr:rowOff>
    </xdr:to>
    <xdr:pic>
      <xdr:nvPicPr>
        <xdr:cNvPr id="9" name="Obrázok 8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67" t="11590" r="8627" b="12358"/>
        <a:stretch/>
      </xdr:blipFill>
      <xdr:spPr>
        <a:xfrm>
          <a:off x="5343526" y="4791075"/>
          <a:ext cx="4311907" cy="4410076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25</xdr:row>
      <xdr:rowOff>19049</xdr:rowOff>
    </xdr:from>
    <xdr:to>
      <xdr:col>21</xdr:col>
      <xdr:colOff>163095</xdr:colOff>
      <xdr:row>43</xdr:row>
      <xdr:rowOff>76200</xdr:rowOff>
    </xdr:to>
    <xdr:pic>
      <xdr:nvPicPr>
        <xdr:cNvPr id="10" name="Obrázok 9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6547" t="22920" r="46699" b="16527"/>
        <a:stretch/>
      </xdr:blipFill>
      <xdr:spPr>
        <a:xfrm>
          <a:off x="10601325" y="4819649"/>
          <a:ext cx="3763545" cy="34861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99392</xdr:colOff>
      <xdr:row>8</xdr:row>
      <xdr:rowOff>130608</xdr:rowOff>
    </xdr:from>
    <xdr:to>
      <xdr:col>16</xdr:col>
      <xdr:colOff>538882</xdr:colOff>
      <xdr:row>10</xdr:row>
      <xdr:rowOff>76200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5317" y="1654608"/>
          <a:ext cx="2268290" cy="326592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40</xdr:row>
      <xdr:rowOff>85725</xdr:rowOff>
    </xdr:from>
    <xdr:to>
      <xdr:col>12</xdr:col>
      <xdr:colOff>374135</xdr:colOff>
      <xdr:row>59</xdr:row>
      <xdr:rowOff>0</xdr:rowOff>
    </xdr:to>
    <xdr:pic>
      <xdr:nvPicPr>
        <xdr:cNvPr id="2" name="Obrázok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107" t="10158" r="43404" b="26423"/>
        <a:stretch/>
      </xdr:blipFill>
      <xdr:spPr>
        <a:xfrm>
          <a:off x="5057775" y="7715250"/>
          <a:ext cx="4012685" cy="3533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571500</xdr:colOff>
      <xdr:row>7</xdr:row>
      <xdr:rowOff>176212</xdr:rowOff>
    </xdr:from>
    <xdr:to>
      <xdr:col>24</xdr:col>
      <xdr:colOff>549088</xdr:colOff>
      <xdr:row>28</xdr:row>
      <xdr:rowOff>100853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584388</xdr:colOff>
      <xdr:row>37</xdr:row>
      <xdr:rowOff>161925</xdr:rowOff>
    </xdr:from>
    <xdr:to>
      <xdr:col>21</xdr:col>
      <xdr:colOff>37074</xdr:colOff>
      <xdr:row>58</xdr:row>
      <xdr:rowOff>45943</xdr:rowOff>
    </xdr:to>
    <xdr:pic>
      <xdr:nvPicPr>
        <xdr:cNvPr id="3" name="Obrázo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280" t="10724" r="40566" b="19874"/>
        <a:stretch/>
      </xdr:blipFill>
      <xdr:spPr>
        <a:xfrm>
          <a:off x="9052113" y="7229475"/>
          <a:ext cx="4329486" cy="38845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19</xdr:row>
      <xdr:rowOff>142875</xdr:rowOff>
    </xdr:from>
    <xdr:to>
      <xdr:col>5</xdr:col>
      <xdr:colOff>561601</xdr:colOff>
      <xdr:row>23</xdr:row>
      <xdr:rowOff>180875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3781425"/>
          <a:ext cx="2990476" cy="80000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25</xdr:row>
      <xdr:rowOff>71435</xdr:rowOff>
    </xdr:from>
    <xdr:to>
      <xdr:col>10</xdr:col>
      <xdr:colOff>352425</xdr:colOff>
      <xdr:row>43</xdr:row>
      <xdr:rowOff>76200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219076</xdr:colOff>
      <xdr:row>44</xdr:row>
      <xdr:rowOff>66675</xdr:rowOff>
    </xdr:from>
    <xdr:to>
      <xdr:col>10</xdr:col>
      <xdr:colOff>352426</xdr:colOff>
      <xdr:row>61</xdr:row>
      <xdr:rowOff>19050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21</xdr:col>
      <xdr:colOff>542925</xdr:colOff>
      <xdr:row>51</xdr:row>
      <xdr:rowOff>180975</xdr:rowOff>
    </xdr:from>
    <xdr:to>
      <xdr:col>27</xdr:col>
      <xdr:colOff>91586</xdr:colOff>
      <xdr:row>69</xdr:row>
      <xdr:rowOff>104775</xdr:rowOff>
    </xdr:to>
    <xdr:pic>
      <xdr:nvPicPr>
        <xdr:cNvPr id="5" name="Obrázok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431" t="10807" r="33520" b="14704"/>
        <a:stretch/>
      </xdr:blipFill>
      <xdr:spPr>
        <a:xfrm>
          <a:off x="15182850" y="9915525"/>
          <a:ext cx="3206261" cy="3352800"/>
        </a:xfrm>
        <a:prstGeom prst="rect">
          <a:avLst/>
        </a:prstGeom>
      </xdr:spPr>
    </xdr:pic>
    <xdr:clientData/>
  </xdr:twoCellAnchor>
  <xdr:twoCellAnchor>
    <xdr:from>
      <xdr:col>6</xdr:col>
      <xdr:colOff>313459</xdr:colOff>
      <xdr:row>95</xdr:row>
      <xdr:rowOff>180975</xdr:rowOff>
    </xdr:from>
    <xdr:to>
      <xdr:col>15</xdr:col>
      <xdr:colOff>577561</xdr:colOff>
      <xdr:row>113</xdr:row>
      <xdr:rowOff>185740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315189</xdr:colOff>
      <xdr:row>114</xdr:row>
      <xdr:rowOff>170585</xdr:rowOff>
    </xdr:from>
    <xdr:to>
      <xdr:col>15</xdr:col>
      <xdr:colOff>575828</xdr:colOff>
      <xdr:row>131</xdr:row>
      <xdr:rowOff>122960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138545</xdr:colOff>
      <xdr:row>103</xdr:row>
      <xdr:rowOff>0</xdr:rowOff>
    </xdr:from>
    <xdr:to>
      <xdr:col>28</xdr:col>
      <xdr:colOff>111702</xdr:colOff>
      <xdr:row>121</xdr:row>
      <xdr:rowOff>4765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138546</xdr:colOff>
      <xdr:row>121</xdr:row>
      <xdr:rowOff>103909</xdr:rowOff>
    </xdr:from>
    <xdr:to>
      <xdr:col>28</xdr:col>
      <xdr:colOff>122094</xdr:colOff>
      <xdr:row>138</xdr:row>
      <xdr:rowOff>56284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18</xdr:row>
      <xdr:rowOff>28575</xdr:rowOff>
    </xdr:from>
    <xdr:to>
      <xdr:col>6</xdr:col>
      <xdr:colOff>514350</xdr:colOff>
      <xdr:row>28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3867538-E2B3-4777-8F8C-41BF68C11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5</xdr:row>
      <xdr:rowOff>0</xdr:rowOff>
    </xdr:from>
    <xdr:to>
      <xdr:col>13</xdr:col>
      <xdr:colOff>552450</xdr:colOff>
      <xdr:row>8</xdr:row>
      <xdr:rowOff>0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962025"/>
          <a:ext cx="11620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34636</xdr:colOff>
      <xdr:row>2</xdr:row>
      <xdr:rowOff>19050</xdr:rowOff>
    </xdr:from>
    <xdr:to>
      <xdr:col>22</xdr:col>
      <xdr:colOff>590550</xdr:colOff>
      <xdr:row>16</xdr:row>
      <xdr:rowOff>85725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34636</xdr:colOff>
      <xdr:row>19</xdr:row>
      <xdr:rowOff>85725</xdr:rowOff>
    </xdr:from>
    <xdr:to>
      <xdr:col>23</xdr:col>
      <xdr:colOff>0</xdr:colOff>
      <xdr:row>33</xdr:row>
      <xdr:rowOff>133350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7845</xdr:colOff>
      <xdr:row>15</xdr:row>
      <xdr:rowOff>80532</xdr:rowOff>
    </xdr:from>
    <xdr:to>
      <xdr:col>35</xdr:col>
      <xdr:colOff>499222</xdr:colOff>
      <xdr:row>36</xdr:row>
      <xdr:rowOff>179065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90727" y="2758738"/>
          <a:ext cx="5332319" cy="4110239"/>
        </a:xfrm>
        <a:prstGeom prst="rect">
          <a:avLst/>
        </a:prstGeom>
      </xdr:spPr>
    </xdr:pic>
    <xdr:clientData/>
  </xdr:twoCellAnchor>
  <xdr:twoCellAnchor editAs="oneCell">
    <xdr:from>
      <xdr:col>10</xdr:col>
      <xdr:colOff>226556</xdr:colOff>
      <xdr:row>44</xdr:row>
      <xdr:rowOff>98814</xdr:rowOff>
    </xdr:from>
    <xdr:to>
      <xdr:col>24</xdr:col>
      <xdr:colOff>105827</xdr:colOff>
      <xdr:row>74</xdr:row>
      <xdr:rowOff>0</xdr:rowOff>
    </xdr:to>
    <xdr:pic>
      <xdr:nvPicPr>
        <xdr:cNvPr id="12" name="Obrázok 1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981" t="8082" r="22230" b="22044"/>
        <a:stretch/>
      </xdr:blipFill>
      <xdr:spPr>
        <a:xfrm>
          <a:off x="7375909" y="8503226"/>
          <a:ext cx="8631065" cy="5616186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112057</xdr:colOff>
      <xdr:row>40</xdr:row>
      <xdr:rowOff>117152</xdr:rowOff>
    </xdr:from>
    <xdr:to>
      <xdr:col>6</xdr:col>
      <xdr:colOff>475740</xdr:colOff>
      <xdr:row>73</xdr:row>
      <xdr:rowOff>186425</xdr:rowOff>
    </xdr:to>
    <xdr:pic>
      <xdr:nvPicPr>
        <xdr:cNvPr id="14" name="Obrázok 1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755" r="70261" b="38208"/>
        <a:stretch/>
      </xdr:blipFill>
      <xdr:spPr>
        <a:xfrm>
          <a:off x="1322292" y="7569064"/>
          <a:ext cx="3647007" cy="6355773"/>
        </a:xfrm>
        <a:prstGeom prst="rect">
          <a:avLst/>
        </a:prstGeom>
      </xdr:spPr>
    </xdr:pic>
    <xdr:clientData/>
  </xdr:twoCellAnchor>
  <xdr:twoCellAnchor editAs="oneCell">
    <xdr:from>
      <xdr:col>4</xdr:col>
      <xdr:colOff>675409</xdr:colOff>
      <xdr:row>57</xdr:row>
      <xdr:rowOff>20375</xdr:rowOff>
    </xdr:from>
    <xdr:to>
      <xdr:col>10</xdr:col>
      <xdr:colOff>53822</xdr:colOff>
      <xdr:row>74</xdr:row>
      <xdr:rowOff>3057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3262" y="10710787"/>
          <a:ext cx="3758384" cy="3221182"/>
        </a:xfrm>
        <a:prstGeom prst="rect">
          <a:avLst/>
        </a:prstGeom>
      </xdr:spPr>
    </xdr:pic>
    <xdr:clientData/>
  </xdr:twoCellAnchor>
  <xdr:twoCellAnchor editAs="oneCell">
    <xdr:from>
      <xdr:col>24</xdr:col>
      <xdr:colOff>437029</xdr:colOff>
      <xdr:row>50</xdr:row>
      <xdr:rowOff>130396</xdr:rowOff>
    </xdr:from>
    <xdr:to>
      <xdr:col>30</xdr:col>
      <xdr:colOff>394548</xdr:colOff>
      <xdr:row>69</xdr:row>
      <xdr:rowOff>129944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38176" y="9677808"/>
          <a:ext cx="4070078" cy="3619048"/>
        </a:xfrm>
        <a:prstGeom prst="rect">
          <a:avLst/>
        </a:prstGeom>
      </xdr:spPr>
    </xdr:pic>
    <xdr:clientData/>
  </xdr:twoCellAnchor>
  <xdr:twoCellAnchor editAs="oneCell">
    <xdr:from>
      <xdr:col>30</xdr:col>
      <xdr:colOff>537884</xdr:colOff>
      <xdr:row>46</xdr:row>
      <xdr:rowOff>106151</xdr:rowOff>
    </xdr:from>
    <xdr:to>
      <xdr:col>41</xdr:col>
      <xdr:colOff>308408</xdr:colOff>
      <xdr:row>73</xdr:row>
      <xdr:rowOff>88387</xdr:rowOff>
    </xdr:to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551590" y="8891563"/>
          <a:ext cx="6426818" cy="51257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ette\Desktop\K&#243;pia%20-%20KUBEK_SEMESTRALNE_PRACE_1_%202_3_PPN8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MPVE%202020\kolmogorov%20smirnov%20(automaticky%20ulo&#382;en&#23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álne rozdelenie"/>
      <sheetName val="Vybrané (Bionomické) rozdelenie"/>
      <sheetName val="Lineárna regresia"/>
      <sheetName val="Hárok2"/>
    </sheetNames>
    <sheetDataSet>
      <sheetData sheetId="0"/>
      <sheetData sheetId="1"/>
      <sheetData sheetId="2"/>
      <sheetData sheetId="3">
        <row r="4">
          <cell r="F4">
            <v>1</v>
          </cell>
          <cell r="G4">
            <v>1</v>
          </cell>
          <cell r="L4">
            <v>0</v>
          </cell>
          <cell r="M4">
            <v>1.2379400392853797E-3</v>
          </cell>
        </row>
        <row r="5">
          <cell r="F5">
            <v>2</v>
          </cell>
          <cell r="G5">
            <v>12</v>
          </cell>
          <cell r="L5">
            <v>1</v>
          </cell>
          <cell r="M5">
            <v>9.2845502946403528E-3</v>
          </cell>
        </row>
        <row r="6">
          <cell r="F6">
            <v>3</v>
          </cell>
          <cell r="G6">
            <v>15</v>
          </cell>
          <cell r="L6">
            <v>2</v>
          </cell>
          <cell r="M6">
            <v>3.3656494818071314E-2</v>
          </cell>
        </row>
        <row r="7">
          <cell r="F7">
            <v>4</v>
          </cell>
          <cell r="G7">
            <v>33</v>
          </cell>
          <cell r="L7">
            <v>3</v>
          </cell>
          <cell r="M7">
            <v>7.8531821242166289E-2</v>
          </cell>
        </row>
        <row r="8">
          <cell r="F8">
            <v>5</v>
          </cell>
          <cell r="G8">
            <v>47</v>
          </cell>
          <cell r="L8">
            <v>4</v>
          </cell>
          <cell r="M8">
            <v>0.13252244834615567</v>
          </cell>
        </row>
        <row r="9">
          <cell r="F9">
            <v>6</v>
          </cell>
          <cell r="G9">
            <v>46</v>
          </cell>
          <cell r="L9">
            <v>5</v>
          </cell>
          <cell r="M9">
            <v>0.17227918285000238</v>
          </cell>
        </row>
        <row r="10">
          <cell r="F10">
            <v>7</v>
          </cell>
          <cell r="G10">
            <v>32</v>
          </cell>
          <cell r="L10">
            <v>6</v>
          </cell>
          <cell r="M10">
            <v>0.17945748213541912</v>
          </cell>
        </row>
        <row r="11">
          <cell r="F11">
            <v>8</v>
          </cell>
          <cell r="G11">
            <v>28</v>
          </cell>
          <cell r="L11">
            <v>7</v>
          </cell>
          <cell r="M11">
            <v>0.1538206989732164</v>
          </cell>
        </row>
        <row r="12">
          <cell r="F12">
            <v>9</v>
          </cell>
          <cell r="G12">
            <v>23</v>
          </cell>
          <cell r="L12">
            <v>8</v>
          </cell>
          <cell r="M12">
            <v>0.11055862738699927</v>
          </cell>
        </row>
        <row r="13">
          <cell r="F13">
            <v>10</v>
          </cell>
          <cell r="G13">
            <v>9</v>
          </cell>
          <cell r="L13">
            <v>9</v>
          </cell>
          <cell r="M13">
            <v>6.7563605625388448E-2</v>
          </cell>
        </row>
        <row r="14">
          <cell r="F14">
            <v>11</v>
          </cell>
          <cell r="G14">
            <v>4</v>
          </cell>
          <cell r="L14">
            <v>10</v>
          </cell>
          <cell r="M14">
            <v>3.547089295332892E-2</v>
          </cell>
        </row>
        <row r="15">
          <cell r="L15">
            <v>11</v>
          </cell>
          <cell r="M15">
            <v>1.6123133160604059E-2</v>
          </cell>
        </row>
        <row r="16">
          <cell r="L16">
            <v>12</v>
          </cell>
          <cell r="M16">
            <v>6.3820735427391091E-3</v>
          </cell>
        </row>
        <row r="17">
          <cell r="L17">
            <v>13</v>
          </cell>
          <cell r="M17">
            <v>2.2091793032558479E-3</v>
          </cell>
        </row>
        <row r="18">
          <cell r="L18">
            <v>14</v>
          </cell>
          <cell r="M18">
            <v>6.7064371705980895E-4</v>
          </cell>
        </row>
        <row r="19">
          <cell r="L19">
            <v>15</v>
          </cell>
          <cell r="M19">
            <v>1.7883832454928267E-4</v>
          </cell>
        </row>
        <row r="20">
          <cell r="L20">
            <v>16</v>
          </cell>
          <cell r="M20">
            <v>4.1915232316238079E-5</v>
          </cell>
        </row>
        <row r="21">
          <cell r="L21">
            <v>17</v>
          </cell>
          <cell r="M21">
            <v>8.629606653343132E-6</v>
          </cell>
        </row>
        <row r="22">
          <cell r="L22">
            <v>18</v>
          </cell>
          <cell r="M22">
            <v>1.5581234235202888E-6</v>
          </cell>
        </row>
        <row r="23">
          <cell r="L23">
            <v>19</v>
          </cell>
          <cell r="M23">
            <v>2.4601948792425701E-7</v>
          </cell>
        </row>
        <row r="24">
          <cell r="L24">
            <v>20</v>
          </cell>
          <cell r="M24">
            <v>3.3827679589585188E-8</v>
          </cell>
        </row>
        <row r="25">
          <cell r="L25">
            <v>21</v>
          </cell>
          <cell r="M25">
            <v>4.0271047130458639E-9</v>
          </cell>
        </row>
        <row r="26">
          <cell r="L26">
            <v>22</v>
          </cell>
          <cell r="M26">
            <v>4.1186298201605381E-10</v>
          </cell>
        </row>
        <row r="27">
          <cell r="L27">
            <v>23</v>
          </cell>
          <cell r="M27">
            <v>3.5814172349222001E-11</v>
          </cell>
        </row>
        <row r="28">
          <cell r="L28">
            <v>24</v>
          </cell>
          <cell r="M28">
            <v>2.611450067130777E-12</v>
          </cell>
        </row>
        <row r="29">
          <cell r="L29">
            <v>25</v>
          </cell>
          <cell r="M29">
            <v>1.5668700402784668E-13</v>
          </cell>
        </row>
        <row r="30">
          <cell r="L30">
            <v>26</v>
          </cell>
          <cell r="M30">
            <v>7.5330290398003167E-15</v>
          </cell>
        </row>
        <row r="31">
          <cell r="L31">
            <v>27</v>
          </cell>
          <cell r="M31">
            <v>2.7900107554815879E-16</v>
          </cell>
        </row>
        <row r="32">
          <cell r="L32">
            <v>28</v>
          </cell>
          <cell r="M32">
            <v>7.4732430950400238E-18</v>
          </cell>
        </row>
        <row r="33">
          <cell r="L33">
            <v>29</v>
          </cell>
          <cell r="M33">
            <v>1.2884901888000102E-19</v>
          </cell>
        </row>
        <row r="34">
          <cell r="L34">
            <v>30</v>
          </cell>
          <cell r="M34">
            <v>1.0737418240000016E-21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(0,1)"/>
      <sheetName val="kriticke hodnoty"/>
      <sheetName val="kalicka_kriva"/>
      <sheetName val="Hárok4"/>
      <sheetName val="Hárok5"/>
    </sheetNames>
    <sheetDataSet>
      <sheetData sheetId="0"/>
      <sheetData sheetId="1"/>
      <sheetData sheetId="2">
        <row r="14">
          <cell r="I14">
            <v>-4</v>
          </cell>
          <cell r="J14">
            <v>0</v>
          </cell>
          <cell r="K14">
            <v>0</v>
          </cell>
        </row>
        <row r="15">
          <cell r="I15">
            <v>-3.5</v>
          </cell>
          <cell r="J15">
            <v>0</v>
          </cell>
          <cell r="K15">
            <v>0</v>
          </cell>
        </row>
        <row r="16">
          <cell r="I16">
            <v>-3</v>
          </cell>
          <cell r="J16">
            <v>0</v>
          </cell>
          <cell r="K16">
            <v>0</v>
          </cell>
        </row>
        <row r="17">
          <cell r="I17">
            <v>-2.5</v>
          </cell>
          <cell r="J17">
            <v>0</v>
          </cell>
          <cell r="K17">
            <v>0</v>
          </cell>
        </row>
        <row r="18">
          <cell r="I18">
            <v>-2</v>
          </cell>
          <cell r="J18">
            <v>1</v>
          </cell>
          <cell r="K18">
            <v>3.3333333333333333E-2</v>
          </cell>
        </row>
        <row r="19">
          <cell r="I19">
            <v>-1.5</v>
          </cell>
          <cell r="J19">
            <v>1</v>
          </cell>
          <cell r="K19">
            <v>6.6666666666666666E-2</v>
          </cell>
        </row>
        <row r="20">
          <cell r="I20">
            <v>-1</v>
          </cell>
          <cell r="J20">
            <v>4</v>
          </cell>
          <cell r="K20">
            <v>0.2</v>
          </cell>
        </row>
        <row r="21">
          <cell r="I21">
            <v>-0.5</v>
          </cell>
          <cell r="J21">
            <v>3</v>
          </cell>
          <cell r="K21">
            <v>0.3</v>
          </cell>
        </row>
        <row r="22">
          <cell r="I22">
            <v>0</v>
          </cell>
          <cell r="J22">
            <v>5</v>
          </cell>
          <cell r="K22">
            <v>0.46666666666666667</v>
          </cell>
        </row>
        <row r="23">
          <cell r="I23">
            <v>0.5</v>
          </cell>
          <cell r="J23">
            <v>6</v>
          </cell>
          <cell r="K23">
            <v>0.66666666666666663</v>
          </cell>
        </row>
        <row r="24">
          <cell r="I24">
            <v>1</v>
          </cell>
          <cell r="J24">
            <v>2</v>
          </cell>
          <cell r="K24">
            <v>0.73333333333333328</v>
          </cell>
        </row>
        <row r="25">
          <cell r="I25">
            <v>1.5</v>
          </cell>
          <cell r="J25">
            <v>6</v>
          </cell>
          <cell r="K25">
            <v>0.93333333333333335</v>
          </cell>
        </row>
        <row r="26">
          <cell r="I26">
            <v>2</v>
          </cell>
          <cell r="J26">
            <v>1</v>
          </cell>
          <cell r="K26">
            <v>0.96666666666666667</v>
          </cell>
        </row>
        <row r="27">
          <cell r="I27">
            <v>2.5</v>
          </cell>
          <cell r="J27">
            <v>0</v>
          </cell>
          <cell r="K27">
            <v>0.96666666666666667</v>
          </cell>
        </row>
        <row r="28">
          <cell r="I28">
            <v>3</v>
          </cell>
          <cell r="J28">
            <v>1</v>
          </cell>
          <cell r="K28">
            <v>1</v>
          </cell>
        </row>
        <row r="29">
          <cell r="I29">
            <v>3.5</v>
          </cell>
          <cell r="J29">
            <v>0</v>
          </cell>
          <cell r="K29">
            <v>1</v>
          </cell>
        </row>
        <row r="30">
          <cell r="I30">
            <v>4</v>
          </cell>
          <cell r="J30">
            <v>0</v>
          </cell>
          <cell r="K30">
            <v>1</v>
          </cell>
        </row>
        <row r="31">
          <cell r="I31" t="str">
            <v>More</v>
          </cell>
          <cell r="J31">
            <v>0</v>
          </cell>
          <cell r="K31">
            <v>1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workbookViewId="0">
      <selection activeCell="A2" sqref="A2"/>
    </sheetView>
  </sheetViews>
  <sheetFormatPr defaultRowHeight="15" x14ac:dyDescent="0.25"/>
  <sheetData>
    <row r="2" spans="2:2" x14ac:dyDescent="0.25">
      <c r="B2" t="s">
        <v>122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4"/>
  <sheetViews>
    <sheetView zoomScale="60" zoomScaleNormal="60" workbookViewId="0"/>
  </sheetViews>
  <sheetFormatPr defaultRowHeight="15" x14ac:dyDescent="0.25"/>
  <cols>
    <col min="2" max="2" width="9.140625" style="1"/>
    <col min="3" max="3" width="23.28515625" customWidth="1"/>
    <col min="4" max="4" width="11.7109375" customWidth="1"/>
    <col min="6" max="6" width="11.42578125" customWidth="1"/>
    <col min="9" max="9" width="11.140625" customWidth="1"/>
  </cols>
  <sheetData>
    <row r="1" spans="1:24" x14ac:dyDescent="0.25">
      <c r="C1" t="s">
        <v>0</v>
      </c>
      <c r="F1" t="s">
        <v>88</v>
      </c>
      <c r="K1" t="s">
        <v>89</v>
      </c>
      <c r="S1" t="s">
        <v>91</v>
      </c>
    </row>
    <row r="2" spans="1:24" ht="30.75" thickBot="1" x14ac:dyDescent="0.3">
      <c r="A2">
        <v>24.099303522598348</v>
      </c>
      <c r="F2" s="87" t="s">
        <v>86</v>
      </c>
      <c r="G2" s="88" t="s">
        <v>87</v>
      </c>
      <c r="H2" s="1"/>
      <c r="I2" s="15" t="s">
        <v>69</v>
      </c>
      <c r="J2" s="15" t="s">
        <v>50</v>
      </c>
      <c r="K2" s="1"/>
      <c r="L2" s="1"/>
      <c r="M2" s="1"/>
      <c r="N2" s="89" t="s">
        <v>90</v>
      </c>
      <c r="O2" s="89" t="s">
        <v>71</v>
      </c>
    </row>
    <row r="3" spans="1:24" x14ac:dyDescent="0.25">
      <c r="A3">
        <v>21.166950495535275</v>
      </c>
      <c r="C3" s="18" t="s">
        <v>18</v>
      </c>
      <c r="D3" s="18"/>
      <c r="E3" s="13"/>
      <c r="F3" s="62">
        <v>15</v>
      </c>
      <c r="G3" s="1">
        <f>D13/F3</f>
        <v>1.1209631338715553</v>
      </c>
      <c r="H3" s="1">
        <v>1</v>
      </c>
      <c r="I3" s="90">
        <f>$D$14+$G$3*H3</f>
        <v>17.812619893811643</v>
      </c>
      <c r="J3" s="89">
        <f t="array" ref="J3:J17">FREQUENCY(A:A,I3:I17)</f>
        <v>3</v>
      </c>
      <c r="K3" s="1">
        <v>50</v>
      </c>
      <c r="L3" s="1">
        <f>D13/K3</f>
        <v>0.3362889401614666</v>
      </c>
      <c r="M3" s="1">
        <v>1</v>
      </c>
      <c r="N3" s="90">
        <f>$D$14+$L$3*M3</f>
        <v>17.027945700101554</v>
      </c>
      <c r="O3" s="89">
        <f>_xlfn.NORM.DIST(N3,25,3,0)</f>
        <v>3.8940359422918679E-3</v>
      </c>
    </row>
    <row r="4" spans="1:24" x14ac:dyDescent="0.25">
      <c r="A4">
        <v>25.732771923139808</v>
      </c>
      <c r="C4" s="2"/>
      <c r="D4" s="2"/>
      <c r="E4" s="2"/>
      <c r="G4" s="1"/>
      <c r="H4" s="1">
        <v>2</v>
      </c>
      <c r="I4" s="90">
        <f t="shared" ref="I4:I17" si="0">$D$14+$G$3*H4</f>
        <v>18.933583027683198</v>
      </c>
      <c r="J4" s="89">
        <v>2</v>
      </c>
      <c r="K4" s="1"/>
      <c r="L4" s="1"/>
      <c r="M4" s="1">
        <v>2</v>
      </c>
      <c r="N4" s="90">
        <f t="shared" ref="N4:N52" si="1">$D$14+$L$3*M4</f>
        <v>17.364234640263021</v>
      </c>
      <c r="O4" s="89">
        <f t="shared" ref="O4:O52" si="2">_xlfn.NORM.DIST(N4,25,3,0)</f>
        <v>5.2124116867392351E-3</v>
      </c>
      <c r="P4" s="1"/>
      <c r="Q4" s="16"/>
      <c r="R4" s="1"/>
      <c r="S4" s="1"/>
      <c r="T4" s="1"/>
      <c r="U4" s="1"/>
      <c r="V4" s="1"/>
      <c r="W4" s="1"/>
      <c r="X4" s="1"/>
    </row>
    <row r="5" spans="1:24" x14ac:dyDescent="0.25">
      <c r="A5">
        <v>28.829420620604651</v>
      </c>
      <c r="C5" s="2" t="s">
        <v>19</v>
      </c>
      <c r="D5" s="2">
        <v>25.2387415265794</v>
      </c>
      <c r="E5" s="6"/>
      <c r="G5" s="1"/>
      <c r="H5" s="1">
        <v>3</v>
      </c>
      <c r="I5" s="90">
        <f t="shared" si="0"/>
        <v>20.054546161554754</v>
      </c>
      <c r="J5" s="91">
        <v>6</v>
      </c>
      <c r="K5" s="1"/>
      <c r="L5" s="1"/>
      <c r="M5" s="1">
        <v>3</v>
      </c>
      <c r="N5" s="90">
        <f t="shared" si="1"/>
        <v>17.700523580424488</v>
      </c>
      <c r="O5" s="89">
        <f t="shared" si="2"/>
        <v>6.8900171092574668E-3</v>
      </c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>
        <v>28.595050657168031</v>
      </c>
      <c r="C6" s="2" t="s">
        <v>20</v>
      </c>
      <c r="D6" s="2">
        <v>0.20947639811910509</v>
      </c>
      <c r="E6" s="2"/>
      <c r="G6" s="1"/>
      <c r="H6" s="1">
        <v>4</v>
      </c>
      <c r="I6" s="90">
        <f t="shared" si="0"/>
        <v>21.175509295426309</v>
      </c>
      <c r="J6" s="91">
        <v>12</v>
      </c>
      <c r="K6" s="1"/>
      <c r="L6" s="1"/>
      <c r="M6" s="1">
        <v>4</v>
      </c>
      <c r="N6" s="90">
        <f t="shared" si="1"/>
        <v>18.036812520585954</v>
      </c>
      <c r="O6" s="89">
        <f t="shared" si="2"/>
        <v>8.9938310963778648E-3</v>
      </c>
      <c r="P6" s="1"/>
      <c r="Q6" s="1"/>
      <c r="R6" s="1"/>
      <c r="S6" s="16"/>
      <c r="T6" s="1"/>
      <c r="U6" s="1"/>
      <c r="V6" s="1"/>
      <c r="W6" s="1"/>
      <c r="X6" s="1"/>
    </row>
    <row r="7" spans="1:24" x14ac:dyDescent="0.25">
      <c r="A7">
        <v>30.199399311095476</v>
      </c>
      <c r="C7" s="2" t="s">
        <v>21</v>
      </c>
      <c r="D7" s="2">
        <v>25.343038664141204</v>
      </c>
      <c r="E7" s="2"/>
      <c r="G7" s="1"/>
      <c r="H7" s="1">
        <v>5</v>
      </c>
      <c r="I7" s="90">
        <f t="shared" si="0"/>
        <v>22.296472429297864</v>
      </c>
      <c r="J7" s="91">
        <v>13</v>
      </c>
      <c r="K7" s="1"/>
      <c r="L7" s="1"/>
      <c r="M7" s="1">
        <v>5</v>
      </c>
      <c r="N7" s="90">
        <f t="shared" si="1"/>
        <v>18.373101460747421</v>
      </c>
      <c r="O7" s="89">
        <f t="shared" si="2"/>
        <v>1.1593431241878741E-2</v>
      </c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>
        <v>18.449237081222236</v>
      </c>
      <c r="C8" s="2" t="s">
        <v>22</v>
      </c>
      <c r="D8" s="2">
        <v>23.428614844669937</v>
      </c>
      <c r="E8" s="2"/>
      <c r="G8" s="1"/>
      <c r="H8" s="1">
        <v>6</v>
      </c>
      <c r="I8" s="90">
        <f t="shared" si="0"/>
        <v>23.41743556316942</v>
      </c>
      <c r="J8" s="91">
        <v>21</v>
      </c>
      <c r="K8" s="1"/>
      <c r="L8" s="1"/>
      <c r="M8" s="1">
        <v>6</v>
      </c>
      <c r="N8" s="90">
        <f t="shared" si="1"/>
        <v>18.709390400908887</v>
      </c>
      <c r="O8" s="89">
        <f t="shared" si="2"/>
        <v>1.4757815972445699E-2</v>
      </c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>
        <v>24.297456270141993</v>
      </c>
      <c r="C9" s="2" t="s">
        <v>23</v>
      </c>
      <c r="D9" s="2">
        <v>3.0572073811874723</v>
      </c>
      <c r="E9" s="6"/>
      <c r="G9" s="1"/>
      <c r="H9" s="1">
        <v>7</v>
      </c>
      <c r="I9" s="90">
        <f t="shared" si="0"/>
        <v>24.538398697040975</v>
      </c>
      <c r="J9" s="91">
        <v>27</v>
      </c>
      <c r="K9" s="1"/>
      <c r="L9" s="1"/>
      <c r="M9" s="1">
        <v>7</v>
      </c>
      <c r="N9" s="90">
        <f t="shared" si="1"/>
        <v>19.045679341070354</v>
      </c>
      <c r="O9" s="89">
        <f t="shared" si="2"/>
        <v>1.8551328965119903E-2</v>
      </c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>
        <v>28.285067577962764</v>
      </c>
      <c r="C10" s="2" t="s">
        <v>24</v>
      </c>
      <c r="D10" s="2">
        <v>9.3465169715871621</v>
      </c>
      <c r="E10" s="2"/>
      <c r="G10" s="1"/>
      <c r="H10" s="1">
        <v>8</v>
      </c>
      <c r="I10" s="90">
        <f t="shared" si="0"/>
        <v>25.65936183091253</v>
      </c>
      <c r="J10" s="91">
        <v>35</v>
      </c>
      <c r="K10" s="1"/>
      <c r="L10" s="1"/>
      <c r="M10" s="1">
        <v>8</v>
      </c>
      <c r="N10" s="90">
        <f t="shared" si="1"/>
        <v>19.381968281231821</v>
      </c>
      <c r="O10" s="89">
        <f t="shared" si="2"/>
        <v>2.3028773027418896E-2</v>
      </c>
      <c r="P10" s="1"/>
      <c r="Q10" s="16"/>
      <c r="R10" s="1"/>
      <c r="S10" s="1"/>
      <c r="T10" s="1"/>
      <c r="U10" s="1"/>
      <c r="V10" s="1"/>
      <c r="W10" s="1"/>
      <c r="X10" s="1"/>
    </row>
    <row r="11" spans="1:24" x14ac:dyDescent="0.25">
      <c r="A11">
        <v>21.739898051600903</v>
      </c>
      <c r="C11" s="2" t="s">
        <v>25</v>
      </c>
      <c r="D11" s="2">
        <v>-5.1364331282991671E-2</v>
      </c>
      <c r="E11" s="2"/>
      <c r="G11" s="1"/>
      <c r="H11" s="1">
        <v>9</v>
      </c>
      <c r="I11" s="90">
        <f t="shared" si="0"/>
        <v>26.780324964784086</v>
      </c>
      <c r="J11" s="91">
        <v>28</v>
      </c>
      <c r="K11" s="1"/>
      <c r="L11" s="1"/>
      <c r="M11" s="1">
        <v>9</v>
      </c>
      <c r="N11" s="90">
        <f t="shared" si="1"/>
        <v>19.718257221393287</v>
      </c>
      <c r="O11" s="89">
        <f t="shared" si="2"/>
        <v>2.8229904469570417E-2</v>
      </c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>
        <v>22.929387518524891</v>
      </c>
      <c r="C12" s="2" t="s">
        <v>26</v>
      </c>
      <c r="D12" s="2">
        <v>-0.14464078259440422</v>
      </c>
      <c r="E12" s="2"/>
      <c r="G12" s="1"/>
      <c r="H12" s="1">
        <v>10</v>
      </c>
      <c r="I12" s="90">
        <f t="shared" si="0"/>
        <v>27.901288098655641</v>
      </c>
      <c r="J12" s="91">
        <v>28</v>
      </c>
      <c r="K12" s="1"/>
      <c r="L12" s="1"/>
      <c r="M12" s="1">
        <v>10</v>
      </c>
      <c r="N12" s="90">
        <f t="shared" si="1"/>
        <v>20.054546161554754</v>
      </c>
      <c r="O12" s="89">
        <f t="shared" si="2"/>
        <v>3.4173609623716052E-2</v>
      </c>
      <c r="P12" s="1"/>
      <c r="Q12" s="1"/>
      <c r="R12" s="1"/>
      <c r="S12" s="16"/>
      <c r="T12" s="1"/>
      <c r="U12" s="1"/>
      <c r="V12" s="1"/>
      <c r="W12" s="1"/>
      <c r="X12" s="1"/>
    </row>
    <row r="13" spans="1:24" x14ac:dyDescent="0.25">
      <c r="A13">
        <v>19.928703017649241</v>
      </c>
      <c r="C13" s="2" t="s">
        <v>27</v>
      </c>
      <c r="D13" s="2">
        <v>16.81444700807333</v>
      </c>
      <c r="E13" s="2"/>
      <c r="G13" s="1"/>
      <c r="H13" s="1">
        <v>11</v>
      </c>
      <c r="I13" s="90">
        <f t="shared" si="0"/>
        <v>29.022251232527196</v>
      </c>
      <c r="J13" s="91">
        <v>16</v>
      </c>
      <c r="K13" s="1"/>
      <c r="L13" s="1"/>
      <c r="M13" s="1">
        <v>11</v>
      </c>
      <c r="N13" s="90">
        <f t="shared" si="1"/>
        <v>20.39083510171622</v>
      </c>
      <c r="O13" s="89">
        <f t="shared" si="2"/>
        <v>4.08521705200348E-2</v>
      </c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>
        <v>19.459267327329144</v>
      </c>
      <c r="C14" s="2" t="s">
        <v>28</v>
      </c>
      <c r="D14" s="2">
        <v>16.691656759940088</v>
      </c>
      <c r="E14" s="2"/>
      <c r="G14" s="1"/>
      <c r="H14" s="1">
        <v>12</v>
      </c>
      <c r="I14" s="90">
        <f t="shared" si="0"/>
        <v>30.143214366398752</v>
      </c>
      <c r="J14" s="91">
        <v>10</v>
      </c>
      <c r="K14" s="1"/>
      <c r="L14" s="1"/>
      <c r="M14" s="1">
        <v>12</v>
      </c>
      <c r="N14" s="90">
        <f t="shared" si="1"/>
        <v>20.727124041877687</v>
      </c>
      <c r="O14" s="89">
        <f t="shared" si="2"/>
        <v>4.8226112446277211E-2</v>
      </c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>
        <v>22.067111507931259</v>
      </c>
      <c r="C15" s="2" t="s">
        <v>29</v>
      </c>
      <c r="D15" s="2">
        <v>33.506103768013418</v>
      </c>
      <c r="E15" s="2"/>
      <c r="G15" s="1"/>
      <c r="H15" s="1">
        <v>13</v>
      </c>
      <c r="I15" s="90">
        <f t="shared" si="0"/>
        <v>31.264177500270307</v>
      </c>
      <c r="J15" s="91">
        <v>8</v>
      </c>
      <c r="K15" s="1"/>
      <c r="L15" s="1"/>
      <c r="M15" s="1">
        <v>13</v>
      </c>
      <c r="N15" s="90">
        <f t="shared" si="1"/>
        <v>21.063412982039154</v>
      </c>
      <c r="O15" s="89">
        <f t="shared" si="2"/>
        <v>5.6220177091341104E-2</v>
      </c>
      <c r="P15" s="1"/>
      <c r="Q15" s="16"/>
      <c r="R15" s="1"/>
      <c r="S15" s="1"/>
      <c r="T15" s="1"/>
      <c r="U15" s="1"/>
      <c r="V15" s="1"/>
      <c r="W15" s="1"/>
      <c r="X15" s="1"/>
    </row>
    <row r="16" spans="1:24" x14ac:dyDescent="0.25">
      <c r="A16">
        <v>22.67947883810848</v>
      </c>
      <c r="C16" s="2" t="s">
        <v>30</v>
      </c>
      <c r="D16" s="2">
        <v>5375.851945161412</v>
      </c>
      <c r="E16" s="2"/>
      <c r="G16" s="1"/>
      <c r="H16" s="1">
        <v>14</v>
      </c>
      <c r="I16" s="90">
        <f t="shared" si="0"/>
        <v>32.385140634141862</v>
      </c>
      <c r="J16" s="91">
        <v>3</v>
      </c>
      <c r="K16" s="1"/>
      <c r="L16" s="1"/>
      <c r="M16" s="1">
        <v>14</v>
      </c>
      <c r="N16" s="90">
        <f t="shared" si="1"/>
        <v>21.39970192220062</v>
      </c>
      <c r="O16" s="89">
        <f t="shared" si="2"/>
        <v>6.4720967461416284E-2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15.75" thickBot="1" x14ac:dyDescent="0.3">
      <c r="A17">
        <v>18.646206348785199</v>
      </c>
      <c r="C17" s="17" t="s">
        <v>31</v>
      </c>
      <c r="D17" s="17">
        <v>213</v>
      </c>
      <c r="E17" s="2"/>
      <c r="G17" s="1"/>
      <c r="H17" s="1">
        <v>15</v>
      </c>
      <c r="I17" s="90">
        <f t="shared" si="0"/>
        <v>33.506103768013418</v>
      </c>
      <c r="J17" s="91">
        <v>1</v>
      </c>
      <c r="K17" s="1"/>
      <c r="L17" s="1"/>
      <c r="M17" s="1">
        <v>15</v>
      </c>
      <c r="N17" s="90">
        <f t="shared" si="1"/>
        <v>21.735990862362087</v>
      </c>
      <c r="O17" s="89">
        <f t="shared" si="2"/>
        <v>7.3576754716138698E-2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>
        <v>23.296225385274738</v>
      </c>
      <c r="D18" s="2">
        <v>0</v>
      </c>
      <c r="E18" s="2"/>
      <c r="G18" s="1"/>
      <c r="H18" s="1"/>
      <c r="I18" s="15"/>
      <c r="J18" s="92">
        <f>SUM(J3:J17)</f>
        <v>213</v>
      </c>
      <c r="K18" s="1"/>
      <c r="L18" s="1"/>
      <c r="M18" s="1">
        <v>16</v>
      </c>
      <c r="N18" s="90">
        <f t="shared" si="1"/>
        <v>22.072279802523553</v>
      </c>
      <c r="O18" s="89">
        <f t="shared" si="2"/>
        <v>8.259981838928708E-2</v>
      </c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>
        <v>23.787857293791603</v>
      </c>
      <c r="G19" s="1"/>
      <c r="H19" s="1"/>
      <c r="I19" s="15"/>
      <c r="J19" s="15"/>
      <c r="K19" s="1"/>
      <c r="L19" s="1"/>
      <c r="M19" s="1">
        <v>17</v>
      </c>
      <c r="N19" s="90">
        <f t="shared" si="1"/>
        <v>22.40856874268502</v>
      </c>
      <c r="O19" s="89">
        <f t="shared" si="2"/>
        <v>9.1571513656601711E-2</v>
      </c>
      <c r="P19" s="1"/>
      <c r="Q19" s="16"/>
      <c r="R19" s="1"/>
      <c r="S19" s="1"/>
      <c r="T19" s="1"/>
      <c r="U19" s="1"/>
      <c r="V19" s="1"/>
      <c r="W19" s="1"/>
      <c r="X19" s="1"/>
    </row>
    <row r="20" spans="1:24" x14ac:dyDescent="0.25">
      <c r="A20">
        <v>25.40455915950588</v>
      </c>
      <c r="C20" s="57" t="s">
        <v>82</v>
      </c>
      <c r="D20">
        <f>SQRT(D17)</f>
        <v>14.594519519326424</v>
      </c>
      <c r="G20" s="1"/>
      <c r="H20" s="1"/>
      <c r="I20" s="15"/>
      <c r="J20" s="15"/>
      <c r="K20" s="1"/>
      <c r="L20" s="1"/>
      <c r="M20" s="1">
        <v>18</v>
      </c>
      <c r="N20" s="90">
        <f t="shared" si="1"/>
        <v>22.744857682846487</v>
      </c>
      <c r="O20" s="89">
        <f t="shared" si="2"/>
        <v>0.10025003434115384</v>
      </c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>
        <v>23.903521145621198</v>
      </c>
      <c r="C21" s="57" t="s">
        <v>83</v>
      </c>
      <c r="D21">
        <f>5*LOG(D17)</f>
        <v>11.641898017193688</v>
      </c>
      <c r="G21" s="1"/>
      <c r="H21" s="1"/>
      <c r="I21" s="15"/>
      <c r="J21" s="15"/>
      <c r="K21" s="1"/>
      <c r="L21" s="1"/>
      <c r="M21" s="1">
        <v>19</v>
      </c>
      <c r="N21" s="90">
        <f t="shared" si="1"/>
        <v>23.081146623007953</v>
      </c>
      <c r="O21" s="89">
        <f t="shared" si="2"/>
        <v>0.10838058816234158</v>
      </c>
      <c r="P21" s="1"/>
      <c r="Q21" s="16"/>
      <c r="R21" s="1"/>
      <c r="S21" s="1"/>
      <c r="T21" s="1"/>
      <c r="U21" s="1"/>
      <c r="V21" s="1"/>
      <c r="W21" s="1"/>
      <c r="X21" s="1"/>
    </row>
    <row r="22" spans="1:24" ht="15.75" customHeight="1" x14ac:dyDescent="0.25">
      <c r="A22">
        <v>24.019028109614737</v>
      </c>
      <c r="C22" s="86" t="s">
        <v>84</v>
      </c>
      <c r="D22">
        <f>1+3.322*LOG(D17)</f>
        <v>8.7348770426234879</v>
      </c>
      <c r="G22" s="1"/>
      <c r="H22" s="1"/>
      <c r="I22" s="15"/>
      <c r="J22" s="15"/>
      <c r="K22" s="1"/>
      <c r="L22" s="1"/>
      <c r="M22" s="1">
        <v>20</v>
      </c>
      <c r="N22" s="90">
        <f t="shared" si="1"/>
        <v>23.41743556316942</v>
      </c>
      <c r="O22" s="89">
        <f t="shared" si="2"/>
        <v>0.11570744756364272</v>
      </c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>
        <v>23.889278458591434</v>
      </c>
      <c r="C23" s="57" t="s">
        <v>85</v>
      </c>
      <c r="D23">
        <f>2.5*D17^0.25</f>
        <v>9.550693534806264</v>
      </c>
      <c r="G23" s="1"/>
      <c r="H23" s="1"/>
      <c r="I23" s="1"/>
      <c r="J23" s="1"/>
      <c r="K23" s="1"/>
      <c r="L23" s="1"/>
      <c r="M23" s="1">
        <v>21</v>
      </c>
      <c r="N23" s="90">
        <f t="shared" si="1"/>
        <v>23.753724503330886</v>
      </c>
      <c r="O23" s="89">
        <f t="shared" si="2"/>
        <v>0.12198711483154288</v>
      </c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>
        <v>29.027924660476856</v>
      </c>
      <c r="G24" s="1"/>
      <c r="H24" s="1"/>
      <c r="J24" s="1"/>
      <c r="K24" s="1"/>
      <c r="M24" s="1">
        <v>22</v>
      </c>
      <c r="N24" s="90">
        <f t="shared" si="1"/>
        <v>24.090013443492353</v>
      </c>
      <c r="O24" s="89">
        <f t="shared" si="2"/>
        <v>0.12700167315621666</v>
      </c>
    </row>
    <row r="25" spans="1:24" x14ac:dyDescent="0.25">
      <c r="A25">
        <v>24.744146634839126</v>
      </c>
      <c r="G25" s="10"/>
      <c r="J25" s="10"/>
      <c r="K25" s="10"/>
      <c r="M25" s="1">
        <v>23</v>
      </c>
      <c r="N25" s="90">
        <f t="shared" si="1"/>
        <v>24.42630238365382</v>
      </c>
      <c r="O25" s="89">
        <f t="shared" si="2"/>
        <v>0.13057131011264311</v>
      </c>
    </row>
    <row r="26" spans="1:24" x14ac:dyDescent="0.25">
      <c r="A26">
        <v>24.441527052113088</v>
      </c>
      <c r="F26" s="1"/>
      <c r="G26" s="11"/>
      <c r="H26" s="1"/>
      <c r="J26" s="11"/>
      <c r="K26" s="2"/>
      <c r="M26" s="1">
        <v>24</v>
      </c>
      <c r="N26" s="90">
        <f t="shared" si="1"/>
        <v>24.762591323815286</v>
      </c>
      <c r="O26" s="89">
        <f t="shared" si="2"/>
        <v>0.13256501257361136</v>
      </c>
    </row>
    <row r="27" spans="1:24" x14ac:dyDescent="0.25">
      <c r="A27">
        <v>23.460377810260979</v>
      </c>
      <c r="F27" s="1"/>
      <c r="G27" s="11"/>
      <c r="H27" s="1"/>
      <c r="J27" s="11"/>
      <c r="K27" s="2"/>
      <c r="M27" s="1">
        <v>25</v>
      </c>
      <c r="N27" s="90">
        <f t="shared" si="1"/>
        <v>25.098880263976753</v>
      </c>
      <c r="O27" s="89">
        <f t="shared" si="2"/>
        <v>0.1329085467667997</v>
      </c>
    </row>
    <row r="28" spans="1:24" x14ac:dyDescent="0.25">
      <c r="A28">
        <v>30.916635927860625</v>
      </c>
      <c r="F28" s="1"/>
      <c r="G28" s="11"/>
      <c r="H28" s="1"/>
      <c r="J28" s="11"/>
      <c r="K28" s="2"/>
      <c r="M28" s="1">
        <v>26</v>
      </c>
      <c r="N28" s="90">
        <f t="shared" si="1"/>
        <v>25.435169204138219</v>
      </c>
      <c r="O28" s="89">
        <f t="shared" si="2"/>
        <v>0.13158904586499373</v>
      </c>
    </row>
    <row r="29" spans="1:24" x14ac:dyDescent="0.25">
      <c r="A29">
        <v>27.597018919914262</v>
      </c>
      <c r="F29" s="1"/>
      <c r="G29" s="11"/>
      <c r="H29" s="1"/>
      <c r="J29" s="11"/>
      <c r="K29" s="2"/>
      <c r="M29" s="1">
        <v>27</v>
      </c>
      <c r="N29" s="90">
        <f t="shared" si="1"/>
        <v>25.771458144299686</v>
      </c>
      <c r="O29" s="89">
        <f t="shared" si="2"/>
        <v>0.12865580983983804</v>
      </c>
    </row>
    <row r="30" spans="1:24" x14ac:dyDescent="0.25">
      <c r="A30">
        <v>32.126964192138985</v>
      </c>
      <c r="F30" s="1"/>
      <c r="G30" s="11"/>
      <c r="H30" s="1"/>
      <c r="J30" s="11"/>
      <c r="K30" s="2"/>
      <c r="M30" s="1">
        <v>28</v>
      </c>
      <c r="N30" s="90">
        <f t="shared" si="1"/>
        <v>26.107747084461153</v>
      </c>
      <c r="O30" s="89">
        <f t="shared" si="2"/>
        <v>0.12421724825711074</v>
      </c>
    </row>
    <row r="31" spans="1:24" x14ac:dyDescent="0.25">
      <c r="A31">
        <v>23.035279986652313</v>
      </c>
      <c r="F31" s="1"/>
      <c r="G31" s="11"/>
      <c r="H31" s="1"/>
      <c r="J31" s="11"/>
      <c r="K31" s="2"/>
      <c r="M31" s="1">
        <v>29</v>
      </c>
      <c r="N31" s="90">
        <f t="shared" si="1"/>
        <v>26.444036024622619</v>
      </c>
      <c r="O31" s="89">
        <f t="shared" si="2"/>
        <v>0.11843423033172117</v>
      </c>
    </row>
    <row r="32" spans="1:24" x14ac:dyDescent="0.25">
      <c r="A32">
        <v>29.984367478755303</v>
      </c>
      <c r="F32" s="1"/>
      <c r="G32" s="11"/>
      <c r="H32" s="1"/>
      <c r="J32" s="11"/>
      <c r="K32" s="2"/>
      <c r="M32" s="1">
        <v>30</v>
      </c>
      <c r="N32" s="90">
        <f t="shared" si="1"/>
        <v>26.780324964784086</v>
      </c>
      <c r="O32" s="89">
        <f t="shared" si="2"/>
        <v>0.11151041094077965</v>
      </c>
    </row>
    <row r="33" spans="1:15" x14ac:dyDescent="0.25">
      <c r="A33">
        <v>20.162806953885593</v>
      </c>
      <c r="F33" s="1"/>
      <c r="G33" s="11"/>
      <c r="H33" s="1"/>
      <c r="J33" s="11"/>
      <c r="K33" s="2"/>
      <c r="M33" s="1">
        <v>31</v>
      </c>
      <c r="N33" s="90">
        <f t="shared" si="1"/>
        <v>27.116613904945552</v>
      </c>
      <c r="O33" s="89">
        <f t="shared" si="2"/>
        <v>0.10368034340306052</v>
      </c>
    </row>
    <row r="34" spans="1:15" x14ac:dyDescent="0.25">
      <c r="A34">
        <v>26.616845111129805</v>
      </c>
      <c r="F34" s="1"/>
      <c r="G34" s="11"/>
      <c r="H34" s="1"/>
      <c r="J34" s="11"/>
      <c r="K34" s="2"/>
      <c r="M34" s="1">
        <v>32</v>
      </c>
      <c r="N34" s="90">
        <f t="shared" si="1"/>
        <v>27.452902845107019</v>
      </c>
      <c r="O34" s="89">
        <f t="shared" si="2"/>
        <v>9.5196344961802667E-2</v>
      </c>
    </row>
    <row r="35" spans="1:15" x14ac:dyDescent="0.25">
      <c r="A35">
        <v>27.706574377953075</v>
      </c>
      <c r="F35" s="1"/>
      <c r="G35" s="11"/>
      <c r="H35" s="1"/>
      <c r="J35" s="2"/>
      <c r="K35" s="2"/>
      <c r="M35" s="1">
        <v>33</v>
      </c>
      <c r="N35" s="90">
        <f t="shared" si="1"/>
        <v>27.789191785268486</v>
      </c>
      <c r="O35" s="89">
        <f t="shared" si="2"/>
        <v>8.6315135697481254E-2</v>
      </c>
    </row>
    <row r="36" spans="1:15" x14ac:dyDescent="0.25">
      <c r="A36">
        <v>30.756746759288944</v>
      </c>
      <c r="G36" s="2"/>
      <c r="H36" s="2"/>
      <c r="J36" s="1"/>
      <c r="K36" s="1"/>
      <c r="M36" s="1">
        <v>34</v>
      </c>
      <c r="N36" s="90">
        <f t="shared" si="1"/>
        <v>28.125480725429952</v>
      </c>
      <c r="O36" s="89">
        <f t="shared" si="2"/>
        <v>7.7285225355046783E-2</v>
      </c>
    </row>
    <row r="37" spans="1:15" x14ac:dyDescent="0.25">
      <c r="A37">
        <v>24.746448793302989</v>
      </c>
      <c r="M37" s="1">
        <v>35</v>
      </c>
      <c r="N37" s="90">
        <f t="shared" si="1"/>
        <v>28.461769665591419</v>
      </c>
      <c r="O37" s="89">
        <f t="shared" si="2"/>
        <v>6.833588670119066E-2</v>
      </c>
    </row>
    <row r="38" spans="1:15" x14ac:dyDescent="0.25">
      <c r="A38">
        <v>23.428614844669937</v>
      </c>
      <c r="M38" s="1">
        <v>36</v>
      </c>
      <c r="N38" s="90">
        <f t="shared" si="1"/>
        <v>28.798058605752885</v>
      </c>
      <c r="O38" s="89">
        <f t="shared" si="2"/>
        <v>5.9668349774789881E-2</v>
      </c>
    </row>
    <row r="39" spans="1:15" x14ac:dyDescent="0.25">
      <c r="A39">
        <v>27.025415142270504</v>
      </c>
      <c r="M39" s="1">
        <v>37</v>
      </c>
      <c r="N39" s="90">
        <f t="shared" si="1"/>
        <v>29.134347545914352</v>
      </c>
      <c r="O39" s="89">
        <f t="shared" si="2"/>
        <v>5.1449606341890344E-2</v>
      </c>
    </row>
    <row r="40" spans="1:15" x14ac:dyDescent="0.25">
      <c r="A40">
        <v>23.856028469162993</v>
      </c>
      <c r="M40" s="1">
        <v>38</v>
      </c>
      <c r="N40" s="90">
        <f t="shared" si="1"/>
        <v>29.470636486075819</v>
      </c>
      <c r="O40" s="89">
        <f t="shared" si="2"/>
        <v>4.3808957832056877E-2</v>
      </c>
    </row>
    <row r="41" spans="1:15" x14ac:dyDescent="0.25">
      <c r="A41">
        <v>27.272834080940811</v>
      </c>
      <c r="M41" s="1">
        <v>39</v>
      </c>
      <c r="N41" s="90">
        <f t="shared" si="1"/>
        <v>29.806925426237285</v>
      </c>
      <c r="O41" s="89">
        <f t="shared" si="2"/>
        <v>3.6837201022769404E-2</v>
      </c>
    </row>
    <row r="42" spans="1:15" x14ac:dyDescent="0.25">
      <c r="A42">
        <v>20.667440089164302</v>
      </c>
      <c r="M42" s="1">
        <v>40</v>
      </c>
      <c r="N42" s="90">
        <f t="shared" si="1"/>
        <v>30.143214366398752</v>
      </c>
      <c r="O42" s="89">
        <f t="shared" si="2"/>
        <v>3.0588146577983061E-2</v>
      </c>
    </row>
    <row r="43" spans="1:15" x14ac:dyDescent="0.25">
      <c r="A43">
        <v>22.458287452900549</v>
      </c>
      <c r="M43" s="1">
        <v>41</v>
      </c>
      <c r="N43" s="90">
        <f t="shared" si="1"/>
        <v>30.479503306560218</v>
      </c>
      <c r="O43" s="89">
        <f t="shared" si="2"/>
        <v>2.5082021609727698E-2</v>
      </c>
    </row>
    <row r="44" spans="1:15" x14ac:dyDescent="0.25">
      <c r="A44">
        <v>20.435287019063253</v>
      </c>
      <c r="M44" s="1">
        <v>42</v>
      </c>
      <c r="N44" s="90">
        <f t="shared" si="1"/>
        <v>30.815792246721685</v>
      </c>
      <c r="O44" s="89">
        <f t="shared" si="2"/>
        <v>2.0310225679518689E-2</v>
      </c>
    </row>
    <row r="45" spans="1:15" x14ac:dyDescent="0.25">
      <c r="A45">
        <v>23.911368948029121</v>
      </c>
      <c r="M45" s="1">
        <v>43</v>
      </c>
      <c r="N45" s="90">
        <f t="shared" si="1"/>
        <v>31.152081186883152</v>
      </c>
      <c r="O45" s="89">
        <f t="shared" si="2"/>
        <v>1.6240888959311341E-2</v>
      </c>
    </row>
    <row r="46" spans="1:15" x14ac:dyDescent="0.25">
      <c r="A46">
        <v>24.902562421993935</v>
      </c>
      <c r="M46" s="1">
        <v>44</v>
      </c>
      <c r="N46" s="90">
        <f t="shared" si="1"/>
        <v>31.488370127044618</v>
      </c>
      <c r="O46" s="89">
        <f t="shared" si="2"/>
        <v>1.2824713780130909E-2</v>
      </c>
    </row>
    <row r="47" spans="1:15" x14ac:dyDescent="0.25">
      <c r="A47">
        <v>25.08435108611593</v>
      </c>
      <c r="M47" s="1">
        <v>45</v>
      </c>
      <c r="N47" s="90">
        <f t="shared" si="1"/>
        <v>31.824659067206085</v>
      </c>
      <c r="O47" s="89">
        <f t="shared" si="2"/>
        <v>1.0000654004983711E-2</v>
      </c>
    </row>
    <row r="48" spans="1:15" x14ac:dyDescent="0.25">
      <c r="A48">
        <v>24.031851984909736</v>
      </c>
      <c r="M48" s="1">
        <v>46</v>
      </c>
      <c r="N48" s="90">
        <f t="shared" si="1"/>
        <v>32.160948007367551</v>
      </c>
      <c r="O48" s="89">
        <f t="shared" si="2"/>
        <v>7.7010857527035669E-3</v>
      </c>
    </row>
    <row r="49" spans="1:49" x14ac:dyDescent="0.25">
      <c r="A49">
        <v>31.583504728041589</v>
      </c>
      <c r="M49" s="1">
        <v>47</v>
      </c>
      <c r="N49" s="90">
        <f t="shared" si="1"/>
        <v>32.497236947529018</v>
      </c>
      <c r="O49" s="89">
        <f t="shared" si="2"/>
        <v>5.8562330736697662E-3</v>
      </c>
    </row>
    <row r="50" spans="1:49" x14ac:dyDescent="0.25">
      <c r="A50">
        <v>19.772551872301847</v>
      </c>
      <c r="M50" s="1">
        <v>48</v>
      </c>
      <c r="N50" s="90">
        <f t="shared" si="1"/>
        <v>32.833525887690485</v>
      </c>
      <c r="O50" s="89">
        <f t="shared" si="2"/>
        <v>4.3977200851177504E-3</v>
      </c>
    </row>
    <row r="51" spans="1:49" x14ac:dyDescent="0.25">
      <c r="A51">
        <v>22.790569068456534</v>
      </c>
      <c r="M51" s="1">
        <v>49</v>
      </c>
      <c r="N51" s="90">
        <f t="shared" si="1"/>
        <v>33.169814827851951</v>
      </c>
      <c r="O51" s="89">
        <f t="shared" si="2"/>
        <v>3.2612166397827228E-3</v>
      </c>
    </row>
    <row r="52" spans="1:49" x14ac:dyDescent="0.25">
      <c r="A52">
        <v>17.267257766798139</v>
      </c>
      <c r="M52" s="1">
        <v>50</v>
      </c>
      <c r="N52" s="90">
        <f t="shared" si="1"/>
        <v>33.506103768013418</v>
      </c>
      <c r="O52" s="89">
        <f t="shared" si="2"/>
        <v>2.3882212181430881E-3</v>
      </c>
    </row>
    <row r="53" spans="1:49" x14ac:dyDescent="0.25">
      <c r="A53">
        <v>29.343010004959069</v>
      </c>
    </row>
    <row r="54" spans="1:49" x14ac:dyDescent="0.25">
      <c r="A54">
        <v>21.160709088144358</v>
      </c>
    </row>
    <row r="55" spans="1:49" x14ac:dyDescent="0.25">
      <c r="A55">
        <v>23.039260162840947</v>
      </c>
    </row>
    <row r="56" spans="1:49" x14ac:dyDescent="0.25">
      <c r="A56">
        <v>27.273141035402659</v>
      </c>
    </row>
    <row r="57" spans="1:49" x14ac:dyDescent="0.25">
      <c r="A57">
        <v>26.400135261064861</v>
      </c>
      <c r="D57" s="5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61"/>
    </row>
    <row r="58" spans="1:49" ht="15.75" x14ac:dyDescent="0.25">
      <c r="A58">
        <v>27.623826276249019</v>
      </c>
      <c r="D58" s="69"/>
      <c r="E58" s="131" t="s">
        <v>156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67"/>
    </row>
    <row r="59" spans="1:49" x14ac:dyDescent="0.25">
      <c r="A59">
        <v>26.787225301086437</v>
      </c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 t="s">
        <v>155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67"/>
    </row>
    <row r="60" spans="1:49" x14ac:dyDescent="0.25">
      <c r="A60">
        <v>20.884450072480831</v>
      </c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67"/>
    </row>
    <row r="61" spans="1:49" x14ac:dyDescent="0.25">
      <c r="A61">
        <v>21.652784375328338</v>
      </c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67"/>
    </row>
    <row r="62" spans="1:49" x14ac:dyDescent="0.25">
      <c r="A62">
        <v>27.081983438984025</v>
      </c>
      <c r="D62" s="6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67"/>
    </row>
    <row r="63" spans="1:49" x14ac:dyDescent="0.25">
      <c r="A63">
        <v>25.967909272731049</v>
      </c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67"/>
    </row>
    <row r="64" spans="1:49" x14ac:dyDescent="0.25">
      <c r="A64">
        <v>22.180486843717517</v>
      </c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67"/>
    </row>
    <row r="65" spans="1:49" x14ac:dyDescent="0.25">
      <c r="A65">
        <v>24.277156348398421</v>
      </c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67"/>
    </row>
    <row r="66" spans="1:49" x14ac:dyDescent="0.25">
      <c r="A66">
        <v>25.394607013731729</v>
      </c>
      <c r="D66" s="6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67"/>
    </row>
    <row r="67" spans="1:49" x14ac:dyDescent="0.25">
      <c r="A67">
        <v>26.673392944212537</v>
      </c>
      <c r="D67" s="6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67"/>
    </row>
    <row r="68" spans="1:49" x14ac:dyDescent="0.25">
      <c r="A68">
        <v>25.416144985138089</v>
      </c>
      <c r="D68" s="6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67"/>
    </row>
    <row r="69" spans="1:49" x14ac:dyDescent="0.25">
      <c r="A69">
        <v>22.267116214061389</v>
      </c>
      <c r="D69" s="6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67"/>
    </row>
    <row r="70" spans="1:49" x14ac:dyDescent="0.25">
      <c r="A70">
        <v>30.654537744703703</v>
      </c>
      <c r="D70" s="69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67"/>
    </row>
    <row r="71" spans="1:49" x14ac:dyDescent="0.25">
      <c r="A71">
        <v>26.461594365537167</v>
      </c>
      <c r="D71" s="69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67"/>
    </row>
    <row r="72" spans="1:49" x14ac:dyDescent="0.25">
      <c r="A72">
        <v>25.216716671275208</v>
      </c>
      <c r="D72" s="69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67"/>
    </row>
    <row r="73" spans="1:49" x14ac:dyDescent="0.25">
      <c r="A73">
        <v>27.489523467374966</v>
      </c>
      <c r="D73" s="69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67"/>
    </row>
    <row r="74" spans="1:49" x14ac:dyDescent="0.25">
      <c r="A74">
        <v>27.586023128969828</v>
      </c>
      <c r="D74" s="69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67"/>
    </row>
    <row r="75" spans="1:49" x14ac:dyDescent="0.25">
      <c r="A75">
        <v>23.090405597395147</v>
      </c>
      <c r="D75" s="69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67"/>
    </row>
    <row r="76" spans="1:49" x14ac:dyDescent="0.25">
      <c r="A76">
        <v>22.230424924055114</v>
      </c>
      <c r="D76" s="69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67"/>
    </row>
    <row r="77" spans="1:49" x14ac:dyDescent="0.25">
      <c r="A77">
        <v>28.333566382934805</v>
      </c>
      <c r="D77" s="69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67"/>
    </row>
    <row r="78" spans="1:49" x14ac:dyDescent="0.25">
      <c r="A78">
        <v>21.396463757264428</v>
      </c>
      <c r="D78" s="6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67"/>
    </row>
    <row r="79" spans="1:49" x14ac:dyDescent="0.25">
      <c r="A79">
        <v>20.323323673801497</v>
      </c>
      <c r="D79" s="6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67"/>
    </row>
    <row r="80" spans="1:49" x14ac:dyDescent="0.25">
      <c r="A80">
        <v>27.133974703610875</v>
      </c>
      <c r="D80" s="69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67"/>
    </row>
    <row r="81" spans="1:49" x14ac:dyDescent="0.25">
      <c r="A81">
        <v>26.915218490466941</v>
      </c>
      <c r="D81" s="69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67"/>
    </row>
    <row r="82" spans="1:49" x14ac:dyDescent="0.25">
      <c r="A82">
        <v>31.61706508253701</v>
      </c>
      <c r="D82" s="69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67"/>
    </row>
    <row r="83" spans="1:49" x14ac:dyDescent="0.25">
      <c r="A83">
        <v>29.331263880885672</v>
      </c>
      <c r="D83" s="69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67"/>
    </row>
    <row r="84" spans="1:49" x14ac:dyDescent="0.25">
      <c r="A84">
        <v>28.911711701221066</v>
      </c>
      <c r="D84" s="69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67"/>
    </row>
    <row r="85" spans="1:49" x14ac:dyDescent="0.25">
      <c r="A85">
        <v>25.338881136485725</v>
      </c>
      <c r="D85" s="69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67"/>
    </row>
    <row r="86" spans="1:49" x14ac:dyDescent="0.25">
      <c r="A86">
        <v>25.005852598405909</v>
      </c>
      <c r="D86" s="69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67"/>
    </row>
    <row r="87" spans="1:49" x14ac:dyDescent="0.25">
      <c r="A87">
        <v>26.361104295938276</v>
      </c>
      <c r="D87" s="69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67"/>
    </row>
    <row r="88" spans="1:49" x14ac:dyDescent="0.25">
      <c r="A88">
        <v>24.923455789030413</v>
      </c>
      <c r="D88" s="69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67"/>
    </row>
    <row r="89" spans="1:49" x14ac:dyDescent="0.25">
      <c r="A89">
        <v>21.835974798159441</v>
      </c>
      <c r="D89" s="69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67"/>
    </row>
    <row r="90" spans="1:49" x14ac:dyDescent="0.25">
      <c r="A90">
        <v>19.675581547198817</v>
      </c>
      <c r="D90" s="69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67"/>
    </row>
    <row r="91" spans="1:49" x14ac:dyDescent="0.25">
      <c r="A91">
        <v>27.484994183760136</v>
      </c>
      <c r="D91" s="69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67"/>
    </row>
    <row r="92" spans="1:49" x14ac:dyDescent="0.25">
      <c r="A92">
        <v>26.332673491560854</v>
      </c>
      <c r="D92" s="69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67"/>
    </row>
    <row r="93" spans="1:49" x14ac:dyDescent="0.25">
      <c r="A93">
        <v>26.853718458733056</v>
      </c>
      <c r="D93" s="69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67"/>
    </row>
    <row r="94" spans="1:49" x14ac:dyDescent="0.25">
      <c r="A94">
        <v>25.64041955738503</v>
      </c>
      <c r="D94" s="69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67"/>
    </row>
    <row r="95" spans="1:49" x14ac:dyDescent="0.25">
      <c r="A95">
        <v>21.919207205792191</v>
      </c>
      <c r="D95" s="69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67"/>
    </row>
    <row r="96" spans="1:49" x14ac:dyDescent="0.25">
      <c r="A96">
        <v>28.714585545822047</v>
      </c>
      <c r="D96" s="69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67"/>
    </row>
    <row r="97" spans="1:49" x14ac:dyDescent="0.25">
      <c r="A97">
        <v>24.066360487631755</v>
      </c>
      <c r="D97" s="69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67"/>
    </row>
    <row r="98" spans="1:49" x14ac:dyDescent="0.25">
      <c r="A98">
        <v>22.480234696922707</v>
      </c>
      <c r="D98" s="69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67"/>
    </row>
    <row r="99" spans="1:49" x14ac:dyDescent="0.25">
      <c r="A99">
        <v>22.536615410353988</v>
      </c>
      <c r="D99" s="69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67"/>
    </row>
    <row r="100" spans="1:49" x14ac:dyDescent="0.25">
      <c r="A100">
        <v>23.713021795992972</v>
      </c>
      <c r="D100" s="69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67"/>
    </row>
    <row r="101" spans="1:49" x14ac:dyDescent="0.25">
      <c r="A101">
        <v>23.639915474996087</v>
      </c>
      <c r="D101" s="128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30"/>
    </row>
    <row r="102" spans="1:49" x14ac:dyDescent="0.25">
      <c r="A102">
        <v>23.428614844669937</v>
      </c>
    </row>
    <row r="103" spans="1:49" x14ac:dyDescent="0.25">
      <c r="A103">
        <v>27.548288193793269</v>
      </c>
    </row>
    <row r="104" spans="1:49" x14ac:dyDescent="0.25">
      <c r="A104">
        <v>26.539622189739021</v>
      </c>
    </row>
    <row r="105" spans="1:49" x14ac:dyDescent="0.25">
      <c r="A105">
        <v>23.175087512208847</v>
      </c>
    </row>
    <row r="106" spans="1:49" x14ac:dyDescent="0.25">
      <c r="A106">
        <v>28.914938133675605</v>
      </c>
    </row>
    <row r="107" spans="1:49" x14ac:dyDescent="0.25">
      <c r="A107">
        <v>19.717190929804929</v>
      </c>
    </row>
    <row r="108" spans="1:49" x14ac:dyDescent="0.25">
      <c r="A108">
        <v>26.65171513799578</v>
      </c>
    </row>
    <row r="109" spans="1:49" x14ac:dyDescent="0.25">
      <c r="A109">
        <v>24.651183770765783</v>
      </c>
    </row>
    <row r="110" spans="1:49" x14ac:dyDescent="0.25">
      <c r="A110">
        <v>25.125223778013606</v>
      </c>
    </row>
    <row r="111" spans="1:49" x14ac:dyDescent="0.25">
      <c r="A111">
        <v>23.037837940501049</v>
      </c>
    </row>
    <row r="112" spans="1:49" x14ac:dyDescent="0.25">
      <c r="A112">
        <v>23.351217982417438</v>
      </c>
    </row>
    <row r="113" spans="1:1" x14ac:dyDescent="0.25">
      <c r="A113">
        <v>27.547960775700631</v>
      </c>
    </row>
    <row r="114" spans="1:1" x14ac:dyDescent="0.25">
      <c r="A114">
        <v>27.409135504422011</v>
      </c>
    </row>
    <row r="115" spans="1:1" x14ac:dyDescent="0.25">
      <c r="A115">
        <v>26.369248820992652</v>
      </c>
    </row>
    <row r="116" spans="1:1" x14ac:dyDescent="0.25">
      <c r="A116">
        <v>27.074104941129917</v>
      </c>
    </row>
    <row r="117" spans="1:1" x14ac:dyDescent="0.25">
      <c r="A117">
        <v>29.891871867584996</v>
      </c>
    </row>
    <row r="118" spans="1:1" x14ac:dyDescent="0.25">
      <c r="A118">
        <v>25.911743427423062</v>
      </c>
    </row>
    <row r="119" spans="1:1" x14ac:dyDescent="0.25">
      <c r="A119">
        <v>26.766986770235235</v>
      </c>
    </row>
    <row r="120" spans="1:1" x14ac:dyDescent="0.25">
      <c r="A120">
        <v>30.558508746617008</v>
      </c>
    </row>
    <row r="121" spans="1:1" x14ac:dyDescent="0.25">
      <c r="A121">
        <v>23.993329199947766</v>
      </c>
    </row>
    <row r="122" spans="1:1" x14ac:dyDescent="0.25">
      <c r="A122">
        <v>28.114823812211398</v>
      </c>
    </row>
    <row r="123" spans="1:1" x14ac:dyDescent="0.25">
      <c r="A123">
        <v>25.430513864557724</v>
      </c>
    </row>
    <row r="124" spans="1:1" x14ac:dyDescent="0.25">
      <c r="A124">
        <v>28.423122052481631</v>
      </c>
    </row>
    <row r="125" spans="1:1" x14ac:dyDescent="0.25">
      <c r="A125">
        <v>24.555103613602114</v>
      </c>
    </row>
    <row r="126" spans="1:1" x14ac:dyDescent="0.25">
      <c r="A126">
        <v>22.660549979627831</v>
      </c>
    </row>
    <row r="127" spans="1:1" x14ac:dyDescent="0.25">
      <c r="A127">
        <v>28.227980869269231</v>
      </c>
    </row>
    <row r="128" spans="1:1" x14ac:dyDescent="0.25">
      <c r="A128">
        <v>23.254534148145467</v>
      </c>
    </row>
    <row r="129" spans="1:1" x14ac:dyDescent="0.25">
      <c r="A129">
        <v>26.601736130396603</v>
      </c>
    </row>
    <row r="130" spans="1:1" x14ac:dyDescent="0.25">
      <c r="A130">
        <v>26.63731556312996</v>
      </c>
    </row>
    <row r="131" spans="1:1" x14ac:dyDescent="0.25">
      <c r="A131">
        <v>24.05068875705183</v>
      </c>
    </row>
    <row r="132" spans="1:1" x14ac:dyDescent="0.25">
      <c r="A132">
        <v>23.677701569249621</v>
      </c>
    </row>
    <row r="133" spans="1:1" x14ac:dyDescent="0.25">
      <c r="A133">
        <v>20.902021510119084</v>
      </c>
    </row>
    <row r="134" spans="1:1" x14ac:dyDescent="0.25">
      <c r="A134">
        <v>30.978872650302947</v>
      </c>
    </row>
    <row r="135" spans="1:1" x14ac:dyDescent="0.25">
      <c r="A135">
        <v>23.300536390161142</v>
      </c>
    </row>
    <row r="136" spans="1:1" x14ac:dyDescent="0.25">
      <c r="A136">
        <v>25.258387444773689</v>
      </c>
    </row>
    <row r="137" spans="1:1" x14ac:dyDescent="0.25">
      <c r="A137">
        <v>24.297217527782777</v>
      </c>
    </row>
    <row r="138" spans="1:1" x14ac:dyDescent="0.25">
      <c r="A138">
        <v>33.506103768013418</v>
      </c>
    </row>
    <row r="139" spans="1:1" x14ac:dyDescent="0.25">
      <c r="A139">
        <v>28.755935722438153</v>
      </c>
    </row>
    <row r="140" spans="1:1" x14ac:dyDescent="0.25">
      <c r="A140">
        <v>27.642721028678352</v>
      </c>
    </row>
    <row r="141" spans="1:1" x14ac:dyDescent="0.25">
      <c r="A141">
        <v>28.996492523583584</v>
      </c>
    </row>
    <row r="142" spans="1:1" x14ac:dyDescent="0.25">
      <c r="A142">
        <v>25.563612729820306</v>
      </c>
    </row>
    <row r="143" spans="1:1" x14ac:dyDescent="0.25">
      <c r="A143">
        <v>26.625872982913279</v>
      </c>
    </row>
    <row r="144" spans="1:1" x14ac:dyDescent="0.25">
      <c r="A144">
        <v>24.251140252454206</v>
      </c>
    </row>
    <row r="145" spans="1:1" x14ac:dyDescent="0.25">
      <c r="A145">
        <v>21.336737240199</v>
      </c>
    </row>
    <row r="146" spans="1:1" x14ac:dyDescent="0.25">
      <c r="A146">
        <v>28.800055310421158</v>
      </c>
    </row>
    <row r="147" spans="1:1" x14ac:dyDescent="0.25">
      <c r="A147">
        <v>24.133337951207068</v>
      </c>
    </row>
    <row r="148" spans="1:1" x14ac:dyDescent="0.25">
      <c r="A148">
        <v>21.082374309480656</v>
      </c>
    </row>
    <row r="149" spans="1:1" x14ac:dyDescent="0.25">
      <c r="A149">
        <v>27.292762246725033</v>
      </c>
    </row>
    <row r="150" spans="1:1" x14ac:dyDescent="0.25">
      <c r="A150">
        <v>27.352846877329284</v>
      </c>
    </row>
    <row r="151" spans="1:1" x14ac:dyDescent="0.25">
      <c r="A151">
        <v>26.284464588025003</v>
      </c>
    </row>
    <row r="152" spans="1:1" x14ac:dyDescent="0.25">
      <c r="A152">
        <v>26.211644757859176</v>
      </c>
    </row>
    <row r="153" spans="1:1" x14ac:dyDescent="0.25">
      <c r="A153">
        <v>23.055709511390887</v>
      </c>
    </row>
    <row r="154" spans="1:1" x14ac:dyDescent="0.25">
      <c r="A154">
        <v>27.169294930354226</v>
      </c>
    </row>
    <row r="155" spans="1:1" x14ac:dyDescent="0.25">
      <c r="A155">
        <v>26.575863279867917</v>
      </c>
    </row>
    <row r="156" spans="1:1" x14ac:dyDescent="0.25">
      <c r="A156">
        <v>28.225115960958647</v>
      </c>
    </row>
    <row r="157" spans="1:1" x14ac:dyDescent="0.25">
      <c r="A157">
        <v>16.691656759940088</v>
      </c>
    </row>
    <row r="158" spans="1:1" x14ac:dyDescent="0.25">
      <c r="A158">
        <v>26.391445039189421</v>
      </c>
    </row>
    <row r="159" spans="1:1" x14ac:dyDescent="0.25">
      <c r="A159">
        <v>29.401413207233418</v>
      </c>
    </row>
    <row r="160" spans="1:1" x14ac:dyDescent="0.25">
      <c r="A160">
        <v>19.832251104526222</v>
      </c>
    </row>
    <row r="161" spans="1:1" x14ac:dyDescent="0.25">
      <c r="A161">
        <v>25.136482185553177</v>
      </c>
    </row>
    <row r="162" spans="1:1" x14ac:dyDescent="0.25">
      <c r="A162">
        <v>29.062098923895974</v>
      </c>
    </row>
    <row r="163" spans="1:1" x14ac:dyDescent="0.25">
      <c r="A163">
        <v>30.064612196292728</v>
      </c>
    </row>
    <row r="164" spans="1:1" x14ac:dyDescent="0.25">
      <c r="A164">
        <v>25.715995156497229</v>
      </c>
    </row>
    <row r="165" spans="1:1" x14ac:dyDescent="0.25">
      <c r="A165">
        <v>25.435152287536766</v>
      </c>
    </row>
    <row r="166" spans="1:1" x14ac:dyDescent="0.25">
      <c r="A166">
        <v>30.563624654314481</v>
      </c>
    </row>
    <row r="167" spans="1:1" x14ac:dyDescent="0.25">
      <c r="A167">
        <v>24.872245552978711</v>
      </c>
    </row>
    <row r="168" spans="1:1" x14ac:dyDescent="0.25">
      <c r="A168">
        <v>23.029304606461665</v>
      </c>
    </row>
    <row r="169" spans="1:1" x14ac:dyDescent="0.25">
      <c r="A169">
        <v>27.722126737353392</v>
      </c>
    </row>
    <row r="170" spans="1:1" x14ac:dyDescent="0.25">
      <c r="A170">
        <v>24.970279986882815</v>
      </c>
    </row>
    <row r="171" spans="1:1" x14ac:dyDescent="0.25">
      <c r="A171">
        <v>28.11757958115777</v>
      </c>
    </row>
    <row r="172" spans="1:1" x14ac:dyDescent="0.25">
      <c r="A172">
        <v>26.30411308418843</v>
      </c>
    </row>
    <row r="173" spans="1:1" x14ac:dyDescent="0.25">
      <c r="A173">
        <v>29.360090315458365</v>
      </c>
    </row>
    <row r="174" spans="1:1" x14ac:dyDescent="0.25">
      <c r="A174">
        <v>24.636395386914955</v>
      </c>
    </row>
    <row r="175" spans="1:1" x14ac:dyDescent="0.25">
      <c r="A175">
        <v>22.114846337353811</v>
      </c>
    </row>
    <row r="176" spans="1:1" x14ac:dyDescent="0.25">
      <c r="A176">
        <v>20.384237081452738</v>
      </c>
    </row>
    <row r="177" spans="1:1" x14ac:dyDescent="0.25">
      <c r="A177">
        <v>17.304801708087325</v>
      </c>
    </row>
    <row r="178" spans="1:1" x14ac:dyDescent="0.25">
      <c r="A178">
        <v>25.309563574774074</v>
      </c>
    </row>
    <row r="179" spans="1:1" x14ac:dyDescent="0.25">
      <c r="A179">
        <v>25.897575773706194</v>
      </c>
    </row>
    <row r="180" spans="1:1" x14ac:dyDescent="0.25">
      <c r="A180">
        <v>24.946637672110228</v>
      </c>
    </row>
    <row r="181" spans="1:1" x14ac:dyDescent="0.25">
      <c r="A181">
        <v>25.601497731622658</v>
      </c>
    </row>
    <row r="182" spans="1:1" x14ac:dyDescent="0.25">
      <c r="A182">
        <v>25.774698492023163</v>
      </c>
    </row>
    <row r="183" spans="1:1" x14ac:dyDescent="0.25">
      <c r="A183">
        <v>29.42852069681976</v>
      </c>
    </row>
    <row r="184" spans="1:1" x14ac:dyDescent="0.25">
      <c r="A184">
        <v>25.255853365160874</v>
      </c>
    </row>
    <row r="185" spans="1:1" x14ac:dyDescent="0.25">
      <c r="A185">
        <v>21.64978986402275</v>
      </c>
    </row>
    <row r="186" spans="1:1" x14ac:dyDescent="0.25">
      <c r="A186">
        <v>20.8302623781492</v>
      </c>
    </row>
    <row r="187" spans="1:1" x14ac:dyDescent="0.25">
      <c r="A187">
        <v>25.574359546590131</v>
      </c>
    </row>
    <row r="188" spans="1:1" x14ac:dyDescent="0.25">
      <c r="A188">
        <v>27.853244041034486</v>
      </c>
    </row>
    <row r="189" spans="1:1" x14ac:dyDescent="0.25">
      <c r="A189">
        <v>20.473622220742982</v>
      </c>
    </row>
    <row r="190" spans="1:1" x14ac:dyDescent="0.25">
      <c r="A190">
        <v>23.170114849926904</v>
      </c>
    </row>
    <row r="191" spans="1:1" x14ac:dyDescent="0.25">
      <c r="A191">
        <v>26.570597305544652</v>
      </c>
    </row>
    <row r="192" spans="1:1" x14ac:dyDescent="0.25">
      <c r="A192">
        <v>24.349716972574242</v>
      </c>
    </row>
    <row r="193" spans="1:1" x14ac:dyDescent="0.25">
      <c r="A193">
        <v>23.969260559533723</v>
      </c>
    </row>
    <row r="194" spans="1:1" x14ac:dyDescent="0.25">
      <c r="A194">
        <v>24.509572035094607</v>
      </c>
    </row>
    <row r="195" spans="1:1" x14ac:dyDescent="0.25">
      <c r="A195">
        <v>23.68098939259653</v>
      </c>
    </row>
    <row r="196" spans="1:1" x14ac:dyDescent="0.25">
      <c r="A196">
        <v>22.592133240686962</v>
      </c>
    </row>
    <row r="197" spans="1:1" x14ac:dyDescent="0.25">
      <c r="A197">
        <v>26.934389501911937</v>
      </c>
    </row>
    <row r="198" spans="1:1" x14ac:dyDescent="0.25">
      <c r="A198">
        <v>25.176468120116624</v>
      </c>
    </row>
    <row r="199" spans="1:1" x14ac:dyDescent="0.25">
      <c r="A199">
        <v>28.790355549426749</v>
      </c>
    </row>
    <row r="200" spans="1:1" x14ac:dyDescent="0.25">
      <c r="A200">
        <v>25.786567397881299</v>
      </c>
    </row>
    <row r="201" spans="1:1" x14ac:dyDescent="0.25">
      <c r="A201">
        <v>25.171410192706389</v>
      </c>
    </row>
    <row r="202" spans="1:1" x14ac:dyDescent="0.25">
      <c r="A202">
        <v>25.680862513036118</v>
      </c>
    </row>
    <row r="203" spans="1:1" x14ac:dyDescent="0.25">
      <c r="A203">
        <v>25.643472048977856</v>
      </c>
    </row>
    <row r="204" spans="1:1" x14ac:dyDescent="0.25">
      <c r="A204">
        <v>24.977623019731254</v>
      </c>
    </row>
    <row r="205" spans="1:1" x14ac:dyDescent="0.25">
      <c r="A205">
        <v>21.328497218200937</v>
      </c>
    </row>
    <row r="206" spans="1:1" x14ac:dyDescent="0.25">
      <c r="A206">
        <v>25.706083937984658</v>
      </c>
    </row>
    <row r="207" spans="1:1" x14ac:dyDescent="0.25">
      <c r="A207">
        <v>25.444664465248934</v>
      </c>
    </row>
    <row r="208" spans="1:1" x14ac:dyDescent="0.25">
      <c r="A208">
        <v>27.257271489725099</v>
      </c>
    </row>
    <row r="209" spans="1:1" x14ac:dyDescent="0.25">
      <c r="A209">
        <v>22.791469468211289</v>
      </c>
    </row>
    <row r="210" spans="1:1" x14ac:dyDescent="0.25">
      <c r="A210">
        <v>26.849274440246518</v>
      </c>
    </row>
    <row r="211" spans="1:1" x14ac:dyDescent="0.25">
      <c r="A211">
        <v>25.657332748232875</v>
      </c>
    </row>
    <row r="212" spans="1:1" x14ac:dyDescent="0.25">
      <c r="A212">
        <v>25.343038664141204</v>
      </c>
    </row>
    <row r="213" spans="1:1" x14ac:dyDescent="0.25">
      <c r="A213">
        <v>27.604372184578096</v>
      </c>
    </row>
    <row r="214" spans="1:1" x14ac:dyDescent="0.25">
      <c r="A214">
        <v>30.408510332927108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8"/>
  <sheetViews>
    <sheetView zoomScaleNormal="100" workbookViewId="0">
      <selection activeCell="G18" sqref="G18"/>
    </sheetView>
  </sheetViews>
  <sheetFormatPr defaultRowHeight="15" x14ac:dyDescent="0.25"/>
  <cols>
    <col min="3" max="3" width="9.140625" style="1"/>
    <col min="5" max="5" width="19.42578125" customWidth="1"/>
    <col min="10" max="10" width="19.85546875" customWidth="1"/>
  </cols>
  <sheetData>
    <row r="1" spans="1:20" ht="15.75" thickBot="1" x14ac:dyDescent="0.3">
      <c r="A1">
        <v>24.099303522598348</v>
      </c>
      <c r="B1">
        <f>($A1-AVERAGE($A$1:$A$213))^2</f>
        <v>1.298318964916324</v>
      </c>
      <c r="C1">
        <f>($A1-AVERAGE($A$1:$A$213))^3</f>
        <v>-1.4793539699150018</v>
      </c>
      <c r="D1">
        <f>($A1-AVERAGE($A$1:$A$213))^4</f>
        <v>1.6856321346613949</v>
      </c>
      <c r="E1" t="s">
        <v>0</v>
      </c>
      <c r="H1" s="25" t="s">
        <v>59</v>
      </c>
      <c r="I1" s="1"/>
      <c r="J1" s="1"/>
      <c r="K1" s="1"/>
      <c r="L1" s="1"/>
      <c r="M1" s="1"/>
      <c r="N1" s="1"/>
      <c r="O1" s="1"/>
      <c r="P1" s="1"/>
    </row>
    <row r="2" spans="1:20" ht="15.75" thickBot="1" x14ac:dyDescent="0.3">
      <c r="A2">
        <v>21.166950495535275</v>
      </c>
      <c r="B2">
        <f>($A2-AVERAGE($A$1:$A$213))^2</f>
        <v>16.579482200491377</v>
      </c>
      <c r="C2">
        <f t="shared" ref="C2:C65" si="0">($A2-AVERAGE($A$1:$A$213))^3</f>
        <v>-67.508186923316501</v>
      </c>
      <c r="D2">
        <f t="shared" ref="D2:D65" si="1">($A2-AVERAGE($A$1:$A$213))^4</f>
        <v>274.87923003641038</v>
      </c>
      <c r="E2" s="18" t="s">
        <v>18</v>
      </c>
      <c r="F2" s="18"/>
      <c r="G2" s="13"/>
      <c r="H2" s="25" t="s">
        <v>60</v>
      </c>
      <c r="I2" s="1"/>
      <c r="J2" s="1"/>
      <c r="K2" s="1"/>
      <c r="L2" s="1"/>
      <c r="M2" s="1"/>
      <c r="N2" s="1"/>
      <c r="O2" s="1"/>
      <c r="P2" s="1"/>
    </row>
    <row r="3" spans="1:20" x14ac:dyDescent="0.25">
      <c r="A3">
        <v>25.732771923139808</v>
      </c>
      <c r="B3">
        <f t="shared" ref="B3:B65" si="2">($A3-AVERAGE($A$1:$A$213))^2</f>
        <v>0.24406603272563401</v>
      </c>
      <c r="C3">
        <f t="shared" si="0"/>
        <v>0.12057603893437049</v>
      </c>
      <c r="D3">
        <f t="shared" si="1"/>
        <v>5.9568228330430253E-2</v>
      </c>
      <c r="E3" s="2"/>
      <c r="F3" s="2"/>
      <c r="G3" s="2"/>
      <c r="H3" s="106" t="s">
        <v>1</v>
      </c>
      <c r="I3" s="107"/>
      <c r="J3" s="107"/>
      <c r="K3" s="107"/>
      <c r="L3" s="107"/>
      <c r="M3" s="107"/>
      <c r="N3" s="107"/>
      <c r="O3" s="107"/>
      <c r="P3" s="108"/>
      <c r="R3" s="5" t="s">
        <v>2</v>
      </c>
    </row>
    <row r="4" spans="1:20" x14ac:dyDescent="0.25">
      <c r="A4">
        <v>28.829420620604651</v>
      </c>
      <c r="B4">
        <f t="shared" si="2"/>
        <v>12.892976356269999</v>
      </c>
      <c r="C4">
        <f t="shared" si="0"/>
        <v>46.294540662220548</v>
      </c>
      <c r="D4">
        <f t="shared" si="1"/>
        <v>166.22883932333724</v>
      </c>
      <c r="E4" s="2" t="s">
        <v>19</v>
      </c>
      <c r="F4" s="2">
        <v>25.2387415265794</v>
      </c>
      <c r="G4" s="2"/>
      <c r="H4" s="3"/>
      <c r="I4" s="1" t="s">
        <v>3</v>
      </c>
      <c r="J4" s="1"/>
      <c r="K4" s="1"/>
      <c r="L4" s="1"/>
      <c r="M4" s="1"/>
      <c r="N4" s="1"/>
      <c r="O4" s="1"/>
      <c r="P4" s="4"/>
    </row>
    <row r="5" spans="1:20" x14ac:dyDescent="0.25">
      <c r="A5">
        <v>28.595050657168031</v>
      </c>
      <c r="B5">
        <f t="shared" si="2"/>
        <v>11.264810980072612</v>
      </c>
      <c r="C5">
        <f t="shared" si="0"/>
        <v>37.808187946772776</v>
      </c>
      <c r="D5">
        <f t="shared" si="1"/>
        <v>126.89596641676448</v>
      </c>
      <c r="E5" s="2" t="s">
        <v>20</v>
      </c>
      <c r="F5" s="2">
        <v>0.20947639811910509</v>
      </c>
      <c r="G5" s="2"/>
      <c r="H5" s="3"/>
      <c r="I5" s="1" t="s">
        <v>2</v>
      </c>
      <c r="J5" s="1"/>
      <c r="K5" s="14">
        <f>G11/SQRT(J6)</f>
        <v>-0.86782547654115083</v>
      </c>
      <c r="L5" s="1"/>
      <c r="M5" s="1">
        <f>2*_xlfn.NORM.S.DIST(K5,1)</f>
        <v>0.38548988091259079</v>
      </c>
      <c r="N5" s="1"/>
      <c r="O5" s="1"/>
      <c r="P5" s="4"/>
      <c r="T5" s="5" t="s">
        <v>4</v>
      </c>
    </row>
    <row r="6" spans="1:20" x14ac:dyDescent="0.25">
      <c r="A6">
        <v>30.199399311095476</v>
      </c>
      <c r="B6">
        <f t="shared" si="2"/>
        <v>24.608125655079949</v>
      </c>
      <c r="C6">
        <f t="shared" si="0"/>
        <v>122.07249009322211</v>
      </c>
      <c r="D6">
        <f t="shared" si="1"/>
        <v>605.55984825620396</v>
      </c>
      <c r="E6" s="2" t="s">
        <v>21</v>
      </c>
      <c r="F6" s="2">
        <v>25.343038664141204</v>
      </c>
      <c r="G6" s="2"/>
      <c r="H6" s="3"/>
      <c r="I6" s="1" t="s">
        <v>5</v>
      </c>
      <c r="J6" s="14">
        <f>(6*(F16-2))/((F16+1)*(F16+3))</f>
        <v>2.7388369678089303E-2</v>
      </c>
      <c r="K6" s="1"/>
      <c r="L6" s="1"/>
      <c r="M6" s="1"/>
      <c r="N6" s="1"/>
      <c r="O6" s="1"/>
      <c r="P6" s="4"/>
    </row>
    <row r="7" spans="1:20" x14ac:dyDescent="0.25">
      <c r="A7">
        <v>18.449237081222236</v>
      </c>
      <c r="B7">
        <f t="shared" si="2"/>
        <v>46.097370613524689</v>
      </c>
      <c r="C7">
        <f t="shared" si="0"/>
        <v>-312.97830269980255</v>
      </c>
      <c r="D7">
        <f t="shared" si="1"/>
        <v>2124.9675774806497</v>
      </c>
      <c r="E7" s="2" t="s">
        <v>22</v>
      </c>
      <c r="F7" s="2">
        <v>23.428614844669937</v>
      </c>
      <c r="G7" s="2"/>
      <c r="H7" s="3"/>
      <c r="I7" s="1" t="s">
        <v>6</v>
      </c>
      <c r="J7" s="1"/>
      <c r="K7" s="14">
        <f>_xlfn.NORM.INV(1-0.05/2,0,1)</f>
        <v>1.9599639845400536</v>
      </c>
      <c r="L7" s="1"/>
      <c r="M7" s="1"/>
      <c r="N7" s="1"/>
      <c r="O7" s="1" t="s">
        <v>7</v>
      </c>
      <c r="P7" s="4"/>
    </row>
    <row r="8" spans="1:20" x14ac:dyDescent="0.25">
      <c r="A8">
        <v>24.297456270141993</v>
      </c>
      <c r="B8">
        <f t="shared" si="2"/>
        <v>0.88601793398643514</v>
      </c>
      <c r="C8">
        <f t="shared" si="0"/>
        <v>-0.83399561820056312</v>
      </c>
      <c r="D8">
        <f t="shared" si="1"/>
        <v>0.78502777934559098</v>
      </c>
      <c r="E8" s="2" t="s">
        <v>23</v>
      </c>
      <c r="F8" s="2">
        <v>3.0572073811874723</v>
      </c>
      <c r="G8" s="2"/>
      <c r="H8" s="3" t="s">
        <v>114</v>
      </c>
      <c r="I8" s="1"/>
      <c r="J8" s="1"/>
      <c r="K8" s="1"/>
      <c r="L8" s="1"/>
      <c r="M8" s="1"/>
      <c r="N8" s="1"/>
      <c r="O8" s="1"/>
      <c r="P8" s="4"/>
    </row>
    <row r="9" spans="1:20" x14ac:dyDescent="0.25">
      <c r="A9">
        <v>28.285067577962764</v>
      </c>
      <c r="B9">
        <f t="shared" si="2"/>
        <v>9.2801024113369568</v>
      </c>
      <c r="C9">
        <f t="shared" si="0"/>
        <v>28.270217735161346</v>
      </c>
      <c r="D9">
        <f t="shared" si="1"/>
        <v>86.120300764901998</v>
      </c>
      <c r="E9" s="2" t="s">
        <v>24</v>
      </c>
      <c r="F9" s="2">
        <v>9.3465169715871621</v>
      </c>
      <c r="G9" s="2"/>
      <c r="H9" s="3"/>
      <c r="I9" s="1" t="s">
        <v>8</v>
      </c>
      <c r="J9" s="1"/>
      <c r="K9" s="1"/>
      <c r="L9" s="1"/>
      <c r="M9" s="1"/>
      <c r="N9" s="1"/>
      <c r="O9" s="1"/>
      <c r="P9" s="4"/>
      <c r="R9" s="5" t="s">
        <v>2</v>
      </c>
    </row>
    <row r="10" spans="1:20" x14ac:dyDescent="0.25">
      <c r="A10">
        <v>21.739898051600903</v>
      </c>
      <c r="B10">
        <f t="shared" si="2"/>
        <v>12.241905662399601</v>
      </c>
      <c r="C10">
        <f t="shared" si="0"/>
        <v>-42.832511748189155</v>
      </c>
      <c r="D10">
        <f t="shared" si="1"/>
        <v>149.86425424709142</v>
      </c>
      <c r="E10" s="2" t="s">
        <v>25</v>
      </c>
      <c r="F10" s="2">
        <v>-5.1364331282991671E-2</v>
      </c>
      <c r="G10" s="6">
        <v>-7.8203877604243299E-2</v>
      </c>
      <c r="H10" s="3"/>
      <c r="I10" s="1" t="s">
        <v>2</v>
      </c>
      <c r="J10" s="1"/>
      <c r="K10" s="14">
        <f>(G10+(6/(F16+1)))/SQRT(J11)</f>
        <v>-0.15478766620338155</v>
      </c>
      <c r="L10" s="1"/>
      <c r="M10" s="1">
        <f>_xlfn.NORM.S.DIST(K10,1)*2</f>
        <v>0.87698871495965913</v>
      </c>
      <c r="N10" s="1"/>
      <c r="O10" s="1"/>
      <c r="P10" s="4"/>
    </row>
    <row r="11" spans="1:20" x14ac:dyDescent="0.25">
      <c r="A11">
        <v>22.929387518524891</v>
      </c>
      <c r="B11">
        <f t="shared" si="2"/>
        <v>5.3331159345174255</v>
      </c>
      <c r="C11">
        <f t="shared" si="0"/>
        <v>-12.316052658797185</v>
      </c>
      <c r="D11">
        <f t="shared" si="1"/>
        <v>28.442125571003672</v>
      </c>
      <c r="E11" s="2" t="s">
        <v>26</v>
      </c>
      <c r="F11" s="2">
        <v>-0.14464078259440422</v>
      </c>
      <c r="G11" s="6">
        <v>-0.14362018639999399</v>
      </c>
      <c r="H11" s="3"/>
      <c r="I11" s="1" t="s">
        <v>9</v>
      </c>
      <c r="J11" s="14">
        <f>(24*F16*(F16-2)*(F16-3))/((F16+1)^2*(F16+3)*(F16+5))</f>
        <v>0.10504002192411339</v>
      </c>
      <c r="K11" s="1"/>
      <c r="L11" s="1"/>
      <c r="M11" s="1"/>
      <c r="N11" s="1"/>
      <c r="O11" s="1"/>
      <c r="P11" s="4"/>
      <c r="T11" s="5" t="s">
        <v>4</v>
      </c>
    </row>
    <row r="12" spans="1:20" x14ac:dyDescent="0.25">
      <c r="A12">
        <v>19.928703017649241</v>
      </c>
      <c r="B12">
        <f t="shared" si="2"/>
        <v>28.196508966321225</v>
      </c>
      <c r="C12">
        <f t="shared" si="0"/>
        <v>-149.72454842856021</v>
      </c>
      <c r="D12">
        <f t="shared" si="1"/>
        <v>795.0431178878332</v>
      </c>
      <c r="E12" s="2" t="s">
        <v>27</v>
      </c>
      <c r="F12" s="2">
        <v>16.81444700807333</v>
      </c>
      <c r="G12" s="2"/>
      <c r="H12" s="3"/>
      <c r="I12" s="1" t="s">
        <v>6</v>
      </c>
      <c r="J12" s="1"/>
      <c r="K12" s="14">
        <f>K7</f>
        <v>1.9599639845400536</v>
      </c>
      <c r="L12" s="1"/>
      <c r="M12" s="1"/>
      <c r="N12" s="1"/>
      <c r="O12" s="1" t="s">
        <v>7</v>
      </c>
      <c r="P12" s="4"/>
    </row>
    <row r="13" spans="1:20" x14ac:dyDescent="0.25">
      <c r="A13">
        <v>19.459267327329144</v>
      </c>
      <c r="B13">
        <f t="shared" si="2"/>
        <v>33.402322019799385</v>
      </c>
      <c r="C13">
        <f t="shared" si="0"/>
        <v>-193.04785830847925</v>
      </c>
      <c r="D13">
        <f t="shared" si="1"/>
        <v>1115.7151163143749</v>
      </c>
      <c r="E13" s="2" t="s">
        <v>28</v>
      </c>
      <c r="F13" s="2">
        <v>16.691656759940088</v>
      </c>
      <c r="G13" s="2"/>
      <c r="H13" s="3" t="s">
        <v>115</v>
      </c>
      <c r="I13" s="1"/>
      <c r="J13" s="1"/>
      <c r="K13" s="1"/>
      <c r="L13" s="1"/>
      <c r="M13" s="1"/>
      <c r="N13" s="1"/>
      <c r="O13" s="1"/>
      <c r="P13" s="4"/>
    </row>
    <row r="14" spans="1:20" x14ac:dyDescent="0.25">
      <c r="A14">
        <v>22.067111507931259</v>
      </c>
      <c r="B14">
        <f t="shared" si="2"/>
        <v>10.059236975190009</v>
      </c>
      <c r="C14">
        <f t="shared" si="0"/>
        <v>-31.90417795520796</v>
      </c>
      <c r="D14">
        <f t="shared" si="1"/>
        <v>101.18824852302984</v>
      </c>
      <c r="E14" s="2" t="s">
        <v>29</v>
      </c>
      <c r="F14" s="2">
        <v>33.506103768013418</v>
      </c>
      <c r="G14" s="2"/>
      <c r="H14" s="3"/>
      <c r="I14" s="15" t="s">
        <v>14</v>
      </c>
      <c r="J14" s="1"/>
      <c r="K14" s="1"/>
      <c r="L14" s="1"/>
      <c r="M14" s="1"/>
      <c r="N14" s="1"/>
      <c r="O14" s="1"/>
      <c r="P14" s="4"/>
      <c r="R14" s="5" t="s">
        <v>13</v>
      </c>
    </row>
    <row r="15" spans="1:20" x14ac:dyDescent="0.25">
      <c r="A15">
        <v>22.67947883810848</v>
      </c>
      <c r="B15">
        <f t="shared" si="2"/>
        <v>6.5498255085994002</v>
      </c>
      <c r="C15">
        <f t="shared" si="0"/>
        <v>-16.762724040153511</v>
      </c>
      <c r="D15">
        <f t="shared" si="1"/>
        <v>42.900214193099394</v>
      </c>
      <c r="E15" s="2" t="s">
        <v>30</v>
      </c>
      <c r="F15" s="2">
        <v>5375.851945161412</v>
      </c>
      <c r="G15" s="2"/>
      <c r="H15" s="3"/>
      <c r="I15" s="1"/>
      <c r="J15" s="1"/>
      <c r="K15" s="1"/>
      <c r="L15" s="1"/>
      <c r="M15" s="1"/>
      <c r="N15" s="1"/>
      <c r="O15" s="1"/>
      <c r="P15" s="4"/>
    </row>
    <row r="16" spans="1:20" ht="15.75" thickBot="1" x14ac:dyDescent="0.3">
      <c r="A16">
        <v>18.646206348785199</v>
      </c>
      <c r="B16">
        <f t="shared" si="2"/>
        <v>43.461520070454014</v>
      </c>
      <c r="C16">
        <f t="shared" si="0"/>
        <v>-286.52159994487675</v>
      </c>
      <c r="D16">
        <f t="shared" si="1"/>
        <v>1888.9037268344771</v>
      </c>
      <c r="E16" s="17" t="s">
        <v>31</v>
      </c>
      <c r="F16" s="17">
        <v>213</v>
      </c>
      <c r="G16" s="2"/>
      <c r="H16" s="3"/>
      <c r="I16" s="1"/>
      <c r="J16" s="1"/>
      <c r="K16" s="1"/>
      <c r="L16" s="1"/>
      <c r="M16" s="1"/>
      <c r="N16" s="1"/>
      <c r="O16" s="1"/>
      <c r="P16" s="4"/>
    </row>
    <row r="17" spans="1:18" x14ac:dyDescent="0.25">
      <c r="A17">
        <v>23.296225385274738</v>
      </c>
      <c r="B17">
        <f t="shared" si="2"/>
        <v>3.7733689592291522</v>
      </c>
      <c r="C17">
        <f t="shared" si="0"/>
        <v>-7.3298301104006001</v>
      </c>
      <c r="D17">
        <f t="shared" si="1"/>
        <v>14.238313302474095</v>
      </c>
      <c r="E17" s="2"/>
      <c r="F17" s="2"/>
      <c r="G17" s="2"/>
      <c r="H17" s="3" t="s">
        <v>10</v>
      </c>
      <c r="I17" s="1"/>
      <c r="J17" s="1"/>
      <c r="K17" s="1"/>
      <c r="L17" s="1"/>
      <c r="M17" s="1"/>
      <c r="N17" s="1"/>
      <c r="O17" s="1"/>
      <c r="P17" s="4"/>
    </row>
    <row r="18" spans="1:18" x14ac:dyDescent="0.25">
      <c r="A18">
        <v>23.787857293791603</v>
      </c>
      <c r="B18">
        <f t="shared" si="2"/>
        <v>2.1050650569522329</v>
      </c>
      <c r="C18">
        <f t="shared" si="0"/>
        <v>-3.0542057001245393</v>
      </c>
      <c r="D18">
        <f t="shared" si="1"/>
        <v>4.4312988940013076</v>
      </c>
      <c r="H18" s="3"/>
      <c r="I18" s="1" t="s">
        <v>11</v>
      </c>
      <c r="J18" s="1"/>
      <c r="K18" s="1"/>
      <c r="L18" s="1"/>
      <c r="M18" s="1"/>
      <c r="N18" s="1"/>
      <c r="O18" s="1"/>
      <c r="P18" s="4"/>
      <c r="R18" s="5" t="s">
        <v>2</v>
      </c>
    </row>
    <row r="19" spans="1:18" x14ac:dyDescent="0.25">
      <c r="A19">
        <v>25.40455915950588</v>
      </c>
      <c r="B19">
        <f t="shared" si="2"/>
        <v>2.7495487389340788E-2</v>
      </c>
      <c r="C19">
        <f t="shared" si="0"/>
        <v>4.559236635060364E-3</v>
      </c>
      <c r="D19">
        <f t="shared" si="1"/>
        <v>7.5600182677739824E-4</v>
      </c>
      <c r="H19" s="3"/>
      <c r="I19" s="1" t="s">
        <v>2</v>
      </c>
      <c r="J19" s="1"/>
      <c r="K19" s="14">
        <f>K5^2+K10^2</f>
        <v>0.77708027934256496</v>
      </c>
      <c r="L19" s="1"/>
      <c r="M19" s="1">
        <f>1-_xlfn.CHISQ.DIST(K19,2,1)</f>
        <v>0.67804600478989752</v>
      </c>
      <c r="N19" s="1"/>
      <c r="O19" s="1"/>
      <c r="P19" s="4"/>
    </row>
    <row r="20" spans="1:18" x14ac:dyDescent="0.25">
      <c r="A20">
        <v>23.903521145621198</v>
      </c>
      <c r="B20">
        <f t="shared" si="2"/>
        <v>1.7828134657261647</v>
      </c>
      <c r="C20">
        <f t="shared" si="0"/>
        <v>-2.3804488748843013</v>
      </c>
      <c r="D20">
        <f t="shared" si="1"/>
        <v>3.1784238535745386</v>
      </c>
      <c r="H20" s="3"/>
      <c r="I20" s="1" t="s">
        <v>12</v>
      </c>
      <c r="J20" s="1"/>
      <c r="K20" s="14">
        <f>_xlfn.CHISQ.INV(0.95,2)</f>
        <v>5.9914645471079799</v>
      </c>
      <c r="L20" s="1"/>
      <c r="M20" s="1"/>
      <c r="N20" s="1"/>
      <c r="O20" s="1" t="s">
        <v>7</v>
      </c>
      <c r="P20" s="4"/>
      <c r="R20" s="5" t="s">
        <v>15</v>
      </c>
    </row>
    <row r="21" spans="1:18" ht="15.75" thickBot="1" x14ac:dyDescent="0.3">
      <c r="A21">
        <v>24.019028109614737</v>
      </c>
      <c r="B21">
        <f t="shared" si="2"/>
        <v>1.4877008195236123</v>
      </c>
      <c r="C21">
        <f t="shared" si="0"/>
        <v>-1.8145686500022737</v>
      </c>
      <c r="D21">
        <f t="shared" si="1"/>
        <v>2.2132537284112277</v>
      </c>
      <c r="H21" s="7"/>
      <c r="I21" s="8"/>
      <c r="J21" s="8"/>
      <c r="K21" s="8"/>
      <c r="L21" s="8"/>
      <c r="M21" s="8"/>
      <c r="N21" s="8"/>
      <c r="O21" s="8"/>
      <c r="P21" s="9"/>
    </row>
    <row r="22" spans="1:18" x14ac:dyDescent="0.25">
      <c r="A22">
        <v>23.889278458591434</v>
      </c>
      <c r="B22">
        <f t="shared" si="2"/>
        <v>1.8210505718634926</v>
      </c>
      <c r="C22">
        <f t="shared" si="0"/>
        <v>-2.457440491668148</v>
      </c>
      <c r="D22">
        <f t="shared" si="1"/>
        <v>3.3162251852843534</v>
      </c>
    </row>
    <row r="23" spans="1:18" x14ac:dyDescent="0.25">
      <c r="A23">
        <v>29.027924660476856</v>
      </c>
      <c r="B23">
        <f t="shared" si="2"/>
        <v>14.357908822212947</v>
      </c>
      <c r="C23">
        <f t="shared" si="0"/>
        <v>54.404745947166788</v>
      </c>
      <c r="D23">
        <f t="shared" si="1"/>
        <v>206.14954574698038</v>
      </c>
      <c r="H23" s="1"/>
      <c r="I23" s="1"/>
      <c r="K23" s="1"/>
      <c r="L23" s="1"/>
    </row>
    <row r="24" spans="1:18" x14ac:dyDescent="0.25">
      <c r="A24">
        <v>24.744146634839126</v>
      </c>
      <c r="B24">
        <f t="shared" si="2"/>
        <v>0.24462410693557318</v>
      </c>
      <c r="C24">
        <f t="shared" si="0"/>
        <v>-0.12098983368686099</v>
      </c>
      <c r="D24">
        <f t="shared" si="1"/>
        <v>5.9840953694026741E-2</v>
      </c>
      <c r="H24" t="s">
        <v>34</v>
      </c>
      <c r="K24" s="10"/>
      <c r="L24" s="10"/>
    </row>
    <row r="25" spans="1:18" x14ac:dyDescent="0.25">
      <c r="A25">
        <v>24.441527052113088</v>
      </c>
      <c r="B25">
        <f t="shared" si="2"/>
        <v>0.63555091829859789</v>
      </c>
      <c r="C25">
        <f t="shared" si="0"/>
        <v>-0.50667039132799863</v>
      </c>
      <c r="D25">
        <f t="shared" si="1"/>
        <v>0.40392496975019104</v>
      </c>
      <c r="H25" s="11"/>
      <c r="I25" s="1"/>
      <c r="K25" s="11"/>
      <c r="L25" s="2"/>
    </row>
    <row r="26" spans="1:18" x14ac:dyDescent="0.25">
      <c r="A26">
        <v>23.460377810260979</v>
      </c>
      <c r="B26">
        <f t="shared" si="2"/>
        <v>3.1625775075178626</v>
      </c>
      <c r="C26">
        <f t="shared" si="0"/>
        <v>-5.6242130894145133</v>
      </c>
      <c r="D26">
        <f t="shared" si="1"/>
        <v>10.001896491057897</v>
      </c>
      <c r="H26" s="11"/>
      <c r="I26" s="1"/>
      <c r="K26" s="11"/>
      <c r="L26" s="2"/>
    </row>
    <row r="27" spans="1:18" x14ac:dyDescent="0.25">
      <c r="A27">
        <v>30.916635927860625</v>
      </c>
      <c r="B27">
        <f t="shared" si="2"/>
        <v>32.238484832100681</v>
      </c>
      <c r="C27">
        <f t="shared" si="0"/>
        <v>183.04671253397416</v>
      </c>
      <c r="D27">
        <f t="shared" si="1"/>
        <v>1039.3199042695858</v>
      </c>
      <c r="H27" s="11"/>
      <c r="I27" s="1"/>
      <c r="K27" s="11"/>
      <c r="L27" s="2"/>
    </row>
    <row r="28" spans="1:18" x14ac:dyDescent="0.25">
      <c r="A28">
        <v>27.597018919914262</v>
      </c>
      <c r="B28">
        <f t="shared" si="2"/>
        <v>5.5614722639142746</v>
      </c>
      <c r="C28">
        <f t="shared" si="0"/>
        <v>13.115494313647893</v>
      </c>
      <c r="D28">
        <f t="shared" si="1"/>
        <v>30.929973742287768</v>
      </c>
      <c r="H28" s="11"/>
      <c r="I28" s="1"/>
      <c r="K28" s="11"/>
      <c r="L28" s="2"/>
    </row>
    <row r="29" spans="1:18" x14ac:dyDescent="0.25">
      <c r="A29">
        <v>32.126964192138985</v>
      </c>
      <c r="B29">
        <f t="shared" si="2"/>
        <v>47.447611490328796</v>
      </c>
      <c r="C29">
        <f t="shared" si="0"/>
        <v>326.82971289434823</v>
      </c>
      <c r="D29">
        <f t="shared" si="1"/>
        <v>2251.2758361371812</v>
      </c>
      <c r="H29" s="11"/>
      <c r="I29" s="1"/>
      <c r="K29" s="11"/>
      <c r="L29" s="2"/>
    </row>
    <row r="30" spans="1:18" x14ac:dyDescent="0.25">
      <c r="A30">
        <v>23.035279986652313</v>
      </c>
      <c r="B30">
        <f t="shared" si="2"/>
        <v>4.855242757937849</v>
      </c>
      <c r="C30">
        <f t="shared" si="0"/>
        <v>-10.698340684125569</v>
      </c>
      <c r="D30">
        <f t="shared" si="1"/>
        <v>23.573382238507929</v>
      </c>
      <c r="H30" s="11"/>
      <c r="I30" s="1"/>
      <c r="K30" s="11"/>
      <c r="L30" s="2"/>
    </row>
    <row r="31" spans="1:18" x14ac:dyDescent="0.25">
      <c r="A31">
        <v>29.984367478755303</v>
      </c>
      <c r="B31">
        <f t="shared" si="2"/>
        <v>22.520965677965446</v>
      </c>
      <c r="C31">
        <f t="shared" si="0"/>
        <v>106.87607918941561</v>
      </c>
      <c r="D31">
        <f t="shared" si="1"/>
        <v>507.19389506809762</v>
      </c>
      <c r="H31" s="11"/>
      <c r="I31" s="1"/>
      <c r="K31" s="11"/>
      <c r="L31" s="2"/>
    </row>
    <row r="32" spans="1:18" x14ac:dyDescent="0.25">
      <c r="A32">
        <v>20.162806953885593</v>
      </c>
      <c r="B32">
        <f t="shared" si="2"/>
        <v>25.765111786268264</v>
      </c>
      <c r="C32">
        <f t="shared" si="0"/>
        <v>-130.78202168523978</v>
      </c>
      <c r="D32">
        <f t="shared" si="1"/>
        <v>663.84098535889984</v>
      </c>
      <c r="H32" s="11"/>
      <c r="I32" s="1"/>
      <c r="K32" s="11"/>
      <c r="L32" s="2"/>
    </row>
    <row r="33" spans="1:12" x14ac:dyDescent="0.25">
      <c r="A33">
        <v>26.616845111129805</v>
      </c>
      <c r="B33">
        <f t="shared" si="2"/>
        <v>1.8991694897506772</v>
      </c>
      <c r="C33">
        <f t="shared" si="0"/>
        <v>2.6172522814941734</v>
      </c>
      <c r="D33">
        <f t="shared" si="1"/>
        <v>3.6068447507998478</v>
      </c>
      <c r="H33" s="11"/>
      <c r="I33" s="1"/>
      <c r="K33" s="11"/>
      <c r="L33" s="2"/>
    </row>
    <row r="34" spans="1:12" x14ac:dyDescent="0.25">
      <c r="A34">
        <v>27.706574377953075</v>
      </c>
      <c r="B34">
        <f t="shared" si="2"/>
        <v>6.0901989823191238</v>
      </c>
      <c r="C34">
        <f t="shared" si="0"/>
        <v>15.029593119969658</v>
      </c>
      <c r="D34">
        <f t="shared" si="1"/>
        <v>37.090523644240889</v>
      </c>
      <c r="H34" s="11"/>
      <c r="I34" s="1"/>
      <c r="K34" s="2"/>
      <c r="L34" s="2"/>
    </row>
    <row r="35" spans="1:12" x14ac:dyDescent="0.25">
      <c r="A35">
        <v>30.756746759288944</v>
      </c>
      <c r="B35">
        <f t="shared" si="2"/>
        <v>30.448381748209915</v>
      </c>
      <c r="C35">
        <f t="shared" si="0"/>
        <v>168.01432981416011</v>
      </c>
      <c r="D35">
        <f t="shared" si="1"/>
        <v>927.10395108472267</v>
      </c>
      <c r="H35" s="2"/>
      <c r="I35" s="2"/>
      <c r="K35" s="1"/>
      <c r="L35" s="1"/>
    </row>
    <row r="36" spans="1:12" x14ac:dyDescent="0.25">
      <c r="A36">
        <v>24.746448793302989</v>
      </c>
      <c r="B36">
        <f t="shared" si="2"/>
        <v>0.24235213523675964</v>
      </c>
      <c r="C36">
        <f t="shared" si="0"/>
        <v>-0.11930819507107883</v>
      </c>
      <c r="D36">
        <f t="shared" si="1"/>
        <v>5.873455745381663E-2</v>
      </c>
    </row>
    <row r="37" spans="1:12" x14ac:dyDescent="0.25">
      <c r="A37">
        <v>23.428614844669937</v>
      </c>
      <c r="B37">
        <f t="shared" si="2"/>
        <v>3.2765586045605608</v>
      </c>
      <c r="C37">
        <f t="shared" si="0"/>
        <v>-5.9309861549551064</v>
      </c>
      <c r="D37">
        <f t="shared" si="1"/>
        <v>10.735836289119849</v>
      </c>
    </row>
    <row r="38" spans="1:12" x14ac:dyDescent="0.25">
      <c r="A38">
        <v>27.025415142270504</v>
      </c>
      <c r="B38">
        <f t="shared" si="2"/>
        <v>3.1922026090067224</v>
      </c>
      <c r="C38">
        <f t="shared" si="0"/>
        <v>5.7034241774526153</v>
      </c>
      <c r="D38">
        <f t="shared" si="1"/>
        <v>10.190157496949325</v>
      </c>
    </row>
    <row r="39" spans="1:12" x14ac:dyDescent="0.25">
      <c r="A39">
        <v>23.856028469162993</v>
      </c>
      <c r="B39">
        <f t="shared" si="2"/>
        <v>1.9118953991498269</v>
      </c>
      <c r="C39">
        <f t="shared" si="0"/>
        <v>-2.6436027328188181</v>
      </c>
      <c r="D39">
        <f t="shared" si="1"/>
        <v>3.6553440172902758</v>
      </c>
    </row>
    <row r="40" spans="1:12" x14ac:dyDescent="0.25">
      <c r="A40">
        <v>27.272834080940811</v>
      </c>
      <c r="B40">
        <f t="shared" si="2"/>
        <v>4.1375325197085306</v>
      </c>
      <c r="C40">
        <f t="shared" si="0"/>
        <v>8.4161240917673314</v>
      </c>
      <c r="D40">
        <f t="shared" si="1"/>
        <v>17.119175351645623</v>
      </c>
    </row>
    <row r="41" spans="1:12" x14ac:dyDescent="0.25">
      <c r="A41">
        <v>20.667440089164302</v>
      </c>
      <c r="B41">
        <f t="shared" si="2"/>
        <v>20.896796831713342</v>
      </c>
      <c r="C41">
        <f t="shared" si="0"/>
        <v>-95.525557394182471</v>
      </c>
      <c r="D41">
        <f t="shared" si="1"/>
        <v>436.67611782590478</v>
      </c>
    </row>
    <row r="42" spans="1:12" x14ac:dyDescent="0.25">
      <c r="A42">
        <v>22.458287452900549</v>
      </c>
      <c r="B42">
        <f t="shared" si="2"/>
        <v>7.7309248558373138</v>
      </c>
      <c r="C42">
        <f t="shared" si="0"/>
        <v>-21.495481508717937</v>
      </c>
      <c r="D42">
        <f t="shared" si="1"/>
        <v>59.767199126603188</v>
      </c>
    </row>
    <row r="43" spans="1:12" x14ac:dyDescent="0.25">
      <c r="A43">
        <v>20.435287019063253</v>
      </c>
      <c r="B43">
        <f t="shared" si="2"/>
        <v>23.07317520577719</v>
      </c>
      <c r="C43">
        <f t="shared" si="0"/>
        <v>-110.83094744490025</v>
      </c>
      <c r="D43">
        <f t="shared" si="1"/>
        <v>532.37141407649131</v>
      </c>
    </row>
    <row r="44" spans="1:12" x14ac:dyDescent="0.25">
      <c r="A44">
        <v>23.911368948029121</v>
      </c>
      <c r="B44">
        <f t="shared" si="2"/>
        <v>1.7619179622872148</v>
      </c>
      <c r="C44">
        <f t="shared" si="0"/>
        <v>-2.3387215887952322</v>
      </c>
      <c r="D44">
        <f t="shared" si="1"/>
        <v>3.104354905830331</v>
      </c>
    </row>
    <row r="45" spans="1:12" x14ac:dyDescent="0.25">
      <c r="A45">
        <v>24.902562421993935</v>
      </c>
      <c r="B45">
        <f t="shared" si="2"/>
        <v>0.11301639035988514</v>
      </c>
      <c r="C45">
        <f t="shared" si="0"/>
        <v>-3.7993748914667586E-2</v>
      </c>
      <c r="D45">
        <f t="shared" si="1"/>
        <v>1.2772704489977939E-2</v>
      </c>
    </row>
    <row r="46" spans="1:12" x14ac:dyDescent="0.25">
      <c r="A46">
        <v>25.08435108611593</v>
      </c>
      <c r="B46">
        <f t="shared" si="2"/>
        <v>2.3836408106504121E-2</v>
      </c>
      <c r="C46">
        <f t="shared" si="0"/>
        <v>-3.6801135466301865E-3</v>
      </c>
      <c r="D46">
        <f t="shared" si="1"/>
        <v>5.6817435141981541E-4</v>
      </c>
    </row>
    <row r="47" spans="1:12" x14ac:dyDescent="0.25">
      <c r="A47">
        <v>24.031851984909736</v>
      </c>
      <c r="B47">
        <f t="shared" si="2"/>
        <v>1.4565823657916119</v>
      </c>
      <c r="C47">
        <f t="shared" si="0"/>
        <v>-1.7579340238543535</v>
      </c>
      <c r="D47">
        <f t="shared" si="1"/>
        <v>2.1216321883350893</v>
      </c>
    </row>
    <row r="48" spans="1:12" x14ac:dyDescent="0.25">
      <c r="A48">
        <v>31.583504728041589</v>
      </c>
      <c r="B48">
        <f t="shared" si="2"/>
        <v>40.25602008262873</v>
      </c>
      <c r="C48">
        <f t="shared" si="0"/>
        <v>255.41491485758564</v>
      </c>
      <c r="D48">
        <f t="shared" si="1"/>
        <v>1620.5471528930077</v>
      </c>
    </row>
    <row r="49" spans="1:15" x14ac:dyDescent="0.25">
      <c r="A49">
        <v>19.772551872301847</v>
      </c>
      <c r="B49">
        <f t="shared" si="2"/>
        <v>29.879229336530955</v>
      </c>
      <c r="C49">
        <f t="shared" si="0"/>
        <v>-163.32553427713185</v>
      </c>
      <c r="D49">
        <f t="shared" si="1"/>
        <v>892.76834574501208</v>
      </c>
    </row>
    <row r="50" spans="1:15" ht="18.75" x14ac:dyDescent="0.3">
      <c r="A50">
        <v>22.790569068456534</v>
      </c>
      <c r="B50">
        <f t="shared" si="2"/>
        <v>5.9935483847113531</v>
      </c>
      <c r="C50">
        <f t="shared" si="0"/>
        <v>-14.673240081877124</v>
      </c>
      <c r="D50">
        <f t="shared" si="1"/>
        <v>35.92262223987607</v>
      </c>
      <c r="O50" s="12"/>
    </row>
    <row r="51" spans="1:15" x14ac:dyDescent="0.25">
      <c r="A51">
        <v>17.267257766798139</v>
      </c>
      <c r="B51">
        <f t="shared" si="2"/>
        <v>63.544553332456388</v>
      </c>
      <c r="C51">
        <f t="shared" si="0"/>
        <v>-506.5443749122303</v>
      </c>
      <c r="D51">
        <f t="shared" si="1"/>
        <v>4037.9102582213941</v>
      </c>
    </row>
    <row r="52" spans="1:15" x14ac:dyDescent="0.25">
      <c r="A52">
        <v>29.343010004959069</v>
      </c>
      <c r="B52">
        <f t="shared" si="2"/>
        <v>16.845019742620966</v>
      </c>
      <c r="C52">
        <f t="shared" si="0"/>
        <v>69.136483547322442</v>
      </c>
      <c r="D52">
        <f t="shared" si="1"/>
        <v>283.75469012929011</v>
      </c>
    </row>
    <row r="53" spans="1:15" x14ac:dyDescent="0.25">
      <c r="A53">
        <v>21.160709088144358</v>
      </c>
      <c r="B53">
        <f t="shared" si="2"/>
        <v>16.630348568928451</v>
      </c>
      <c r="C53">
        <f t="shared" si="0"/>
        <v>-67.819100926571991</v>
      </c>
      <c r="D53">
        <f t="shared" si="1"/>
        <v>276.56849352406056</v>
      </c>
    </row>
    <row r="54" spans="1:15" x14ac:dyDescent="0.25">
      <c r="A54">
        <v>23.039260162840947</v>
      </c>
      <c r="B54">
        <f t="shared" si="2"/>
        <v>4.8377182694327656</v>
      </c>
      <c r="C54">
        <f t="shared" si="0"/>
        <v>-10.640471176634408</v>
      </c>
      <c r="D54">
        <f t="shared" si="1"/>
        <v>23.403518054403552</v>
      </c>
    </row>
    <row r="55" spans="1:15" x14ac:dyDescent="0.25">
      <c r="A55">
        <v>27.273141035402659</v>
      </c>
      <c r="B55">
        <f t="shared" si="2"/>
        <v>4.1387813615003202</v>
      </c>
      <c r="C55">
        <f t="shared" si="0"/>
        <v>8.4199347689631132</v>
      </c>
      <c r="D55">
        <f t="shared" si="1"/>
        <v>17.129511158302442</v>
      </c>
    </row>
    <row r="56" spans="1:15" x14ac:dyDescent="0.25">
      <c r="A56">
        <v>26.400135261064861</v>
      </c>
      <c r="B56">
        <f t="shared" si="2"/>
        <v>1.348835406502086</v>
      </c>
      <c r="C56">
        <f t="shared" si="0"/>
        <v>1.5665289899636727</v>
      </c>
      <c r="D56">
        <f t="shared" si="1"/>
        <v>1.8193569538336476</v>
      </c>
    </row>
    <row r="57" spans="1:15" x14ac:dyDescent="0.25">
      <c r="A57">
        <v>27.623826276249019</v>
      </c>
      <c r="B57">
        <f t="shared" si="2"/>
        <v>5.6886292631065922</v>
      </c>
      <c r="C57">
        <f t="shared" si="0"/>
        <v>13.56786290195986</v>
      </c>
      <c r="D57">
        <f t="shared" si="1"/>
        <v>32.360502893072649</v>
      </c>
    </row>
    <row r="58" spans="1:15" x14ac:dyDescent="0.25">
      <c r="A58">
        <v>26.787225301086437</v>
      </c>
      <c r="B58">
        <f t="shared" si="2"/>
        <v>2.397801999911561</v>
      </c>
      <c r="C58">
        <f t="shared" si="0"/>
        <v>3.7129574913435763</v>
      </c>
      <c r="D58">
        <f t="shared" si="1"/>
        <v>5.7494544307798812</v>
      </c>
    </row>
    <row r="59" spans="1:15" x14ac:dyDescent="0.25">
      <c r="A59">
        <v>20.884450072480831</v>
      </c>
      <c r="B59">
        <f t="shared" si="2"/>
        <v>18.959854067235824</v>
      </c>
      <c r="C59">
        <f t="shared" si="0"/>
        <v>-82.556730535920934</v>
      </c>
      <c r="D59">
        <f t="shared" si="1"/>
        <v>359.47606625087883</v>
      </c>
    </row>
    <row r="60" spans="1:15" x14ac:dyDescent="0.25">
      <c r="A60">
        <v>21.652784375328338</v>
      </c>
      <c r="B60">
        <f t="shared" si="2"/>
        <v>12.859088690608631</v>
      </c>
      <c r="C60">
        <f t="shared" si="0"/>
        <v>-46.112141048659673</v>
      </c>
      <c r="D60">
        <f t="shared" si="1"/>
        <v>165.35616195293881</v>
      </c>
    </row>
    <row r="61" spans="1:15" x14ac:dyDescent="0.25">
      <c r="A61">
        <v>27.081983438984025</v>
      </c>
      <c r="B61">
        <f t="shared" si="2"/>
        <v>3.3975407476450612</v>
      </c>
      <c r="C61">
        <f t="shared" si="0"/>
        <v>6.2624895051619243</v>
      </c>
      <c r="D61">
        <f t="shared" si="1"/>
        <v>11.543283131908561</v>
      </c>
    </row>
    <row r="62" spans="1:15" x14ac:dyDescent="0.25">
      <c r="A62">
        <v>25.967909272731049</v>
      </c>
      <c r="B62">
        <f t="shared" si="2"/>
        <v>0.53168560202787596</v>
      </c>
      <c r="C62">
        <f t="shared" si="0"/>
        <v>0.38768799209194904</v>
      </c>
      <c r="D62">
        <f t="shared" si="1"/>
        <v>0.2826895794037449</v>
      </c>
    </row>
    <row r="63" spans="1:15" x14ac:dyDescent="0.25">
      <c r="A63">
        <v>22.180486843717517</v>
      </c>
      <c r="B63">
        <f t="shared" si="2"/>
        <v>9.3529217052466329</v>
      </c>
      <c r="C63">
        <f t="shared" si="0"/>
        <v>-28.603616603511057</v>
      </c>
      <c r="D63">
        <f t="shared" si="1"/>
        <v>87.477144424473579</v>
      </c>
    </row>
    <row r="64" spans="1:15" x14ac:dyDescent="0.25">
      <c r="A64">
        <v>24.277156348398421</v>
      </c>
      <c r="B64">
        <f t="shared" si="2"/>
        <v>0.92464605489734475</v>
      </c>
      <c r="C64">
        <f t="shared" si="0"/>
        <v>-0.88912594145280233</v>
      </c>
      <c r="D64">
        <f t="shared" si="1"/>
        <v>0.85497032683722352</v>
      </c>
    </row>
    <row r="65" spans="1:4" x14ac:dyDescent="0.25">
      <c r="A65">
        <v>25.394607013731729</v>
      </c>
      <c r="B65">
        <f t="shared" si="2"/>
        <v>2.4294050085232995E-2</v>
      </c>
      <c r="C65">
        <f t="shared" si="0"/>
        <v>3.7866039514379331E-3</v>
      </c>
      <c r="D65">
        <f t="shared" si="1"/>
        <v>5.9020086954380928E-4</v>
      </c>
    </row>
    <row r="66" spans="1:4" x14ac:dyDescent="0.25">
      <c r="A66">
        <v>26.673392944212537</v>
      </c>
      <c r="B66">
        <f t="shared" ref="B66:B129" si="3">($A66-AVERAGE($A$1:$A$213))^2</f>
        <v>2.0582246901167713</v>
      </c>
      <c r="C66">
        <f t="shared" ref="C66:C129" si="4">($A66-AVERAGE($A$1:$A$213))^3</f>
        <v>2.9528349694835514</v>
      </c>
      <c r="D66">
        <f t="shared" ref="D66:D129" si="5">($A66-AVERAGE($A$1:$A$213))^4</f>
        <v>4.236288875006279</v>
      </c>
    </row>
    <row r="67" spans="1:4" x14ac:dyDescent="0.25">
      <c r="A67">
        <v>25.416144985138089</v>
      </c>
      <c r="B67">
        <f t="shared" si="3"/>
        <v>3.1471987108584724E-2</v>
      </c>
      <c r="C67">
        <f t="shared" si="4"/>
        <v>5.5832393607774256E-3</v>
      </c>
      <c r="D67">
        <f t="shared" si="5"/>
        <v>9.9048597256292314E-4</v>
      </c>
    </row>
    <row r="68" spans="1:4" x14ac:dyDescent="0.25">
      <c r="A68">
        <v>22.267116214061389</v>
      </c>
      <c r="B68">
        <f t="shared" si="3"/>
        <v>8.8305569979977658</v>
      </c>
      <c r="C68">
        <f t="shared" si="4"/>
        <v>-26.241106698883218</v>
      </c>
      <c r="D68">
        <f t="shared" si="5"/>
        <v>77.978736894887319</v>
      </c>
    </row>
    <row r="69" spans="1:4" x14ac:dyDescent="0.25">
      <c r="A69">
        <v>30.654537744703703</v>
      </c>
      <c r="B69">
        <f t="shared" si="3"/>
        <v>29.330848676249502</v>
      </c>
      <c r="C69">
        <f t="shared" si="4"/>
        <v>158.84989933520828</v>
      </c>
      <c r="D69">
        <f t="shared" si="5"/>
        <v>860.29868406904723</v>
      </c>
    </row>
    <row r="70" spans="1:4" x14ac:dyDescent="0.25">
      <c r="A70">
        <v>26.461594365537167</v>
      </c>
      <c r="B70">
        <f t="shared" si="3"/>
        <v>1.4953690657470702</v>
      </c>
      <c r="C70">
        <f t="shared" si="4"/>
        <v>1.8286163073384283</v>
      </c>
      <c r="D70">
        <f t="shared" si="5"/>
        <v>2.2361286427932656</v>
      </c>
    </row>
    <row r="71" spans="1:4" x14ac:dyDescent="0.25">
      <c r="A71">
        <v>25.216716671275208</v>
      </c>
      <c r="B71">
        <f t="shared" si="3"/>
        <v>4.8509425117059267E-4</v>
      </c>
      <c r="C71">
        <f t="shared" si="4"/>
        <v>-1.0684130690927654E-5</v>
      </c>
      <c r="D71">
        <f t="shared" si="5"/>
        <v>2.3531643251875804E-7</v>
      </c>
    </row>
    <row r="72" spans="1:4" x14ac:dyDescent="0.25">
      <c r="A72">
        <v>27.489523467374966</v>
      </c>
      <c r="B72">
        <f t="shared" si="3"/>
        <v>5.0660193450114539</v>
      </c>
      <c r="C72">
        <f t="shared" si="4"/>
        <v>11.402504853472761</v>
      </c>
      <c r="D72">
        <f t="shared" si="5"/>
        <v>25.664552004030281</v>
      </c>
    </row>
    <row r="73" spans="1:4" x14ac:dyDescent="0.25">
      <c r="A73">
        <v>27.586023128969828</v>
      </c>
      <c r="B73">
        <f t="shared" si="3"/>
        <v>5.5097309209205747</v>
      </c>
      <c r="C73">
        <f t="shared" si="4"/>
        <v>12.932890024798535</v>
      </c>
      <c r="D73">
        <f t="shared" si="5"/>
        <v>30.357134820948286</v>
      </c>
    </row>
    <row r="74" spans="1:4" x14ac:dyDescent="0.25">
      <c r="A74">
        <v>23.090405597395147</v>
      </c>
      <c r="B74">
        <f t="shared" si="3"/>
        <v>4.6153472646239662</v>
      </c>
      <c r="C74">
        <f t="shared" si="4"/>
        <v>-9.9153163542539264</v>
      </c>
      <c r="D74">
        <f t="shared" si="5"/>
        <v>21.301430373071927</v>
      </c>
    </row>
    <row r="75" spans="1:4" x14ac:dyDescent="0.25">
      <c r="A75">
        <v>22.230424924055114</v>
      </c>
      <c r="B75">
        <f t="shared" si="3"/>
        <v>9.0499687810232583</v>
      </c>
      <c r="C75">
        <f t="shared" si="4"/>
        <v>-27.225171336278738</v>
      </c>
      <c r="D75">
        <f t="shared" si="5"/>
        <v>81.901934937495597</v>
      </c>
    </row>
    <row r="76" spans="1:4" x14ac:dyDescent="0.25">
      <c r="A76">
        <v>28.333566382934805</v>
      </c>
      <c r="B76">
        <f t="shared" si="3"/>
        <v>9.5779408915152544</v>
      </c>
      <c r="C76">
        <f t="shared" si="4"/>
        <v>29.642049543764259</v>
      </c>
      <c r="D76">
        <f t="shared" si="5"/>
        <v>91.736951721360029</v>
      </c>
    </row>
    <row r="77" spans="1:4" x14ac:dyDescent="0.25">
      <c r="A77">
        <v>21.396463757264428</v>
      </c>
      <c r="B77">
        <f t="shared" si="3"/>
        <v>14.763098456572036</v>
      </c>
      <c r="C77">
        <f t="shared" si="4"/>
        <v>-56.723925005894905</v>
      </c>
      <c r="D77">
        <f t="shared" si="5"/>
        <v>217.94907603843964</v>
      </c>
    </row>
    <row r="78" spans="1:4" x14ac:dyDescent="0.25">
      <c r="A78">
        <v>20.323323673801497</v>
      </c>
      <c r="B78">
        <f t="shared" si="3"/>
        <v>24.161332667407731</v>
      </c>
      <c r="C78">
        <f t="shared" si="4"/>
        <v>-118.76304594028191</v>
      </c>
      <c r="D78">
        <f t="shared" si="5"/>
        <v>583.76999626514396</v>
      </c>
    </row>
    <row r="79" spans="1:4" x14ac:dyDescent="0.25">
      <c r="A79">
        <v>27.133974703610875</v>
      </c>
      <c r="B79">
        <f t="shared" si="3"/>
        <v>3.5919087953208182</v>
      </c>
      <c r="C79">
        <f t="shared" si="4"/>
        <v>6.8075047177631722</v>
      </c>
      <c r="D79">
        <f t="shared" si="5"/>
        <v>12.901808793903051</v>
      </c>
    </row>
    <row r="80" spans="1:4" x14ac:dyDescent="0.25">
      <c r="A80">
        <v>26.915218490466941</v>
      </c>
      <c r="B80">
        <f t="shared" si="3"/>
        <v>2.8105750104455889</v>
      </c>
      <c r="C80">
        <f t="shared" si="4"/>
        <v>4.7118642602900156</v>
      </c>
      <c r="D80">
        <f t="shared" si="5"/>
        <v>7.8993318893412221</v>
      </c>
    </row>
    <row r="81" spans="1:4" x14ac:dyDescent="0.25">
      <c r="A81">
        <v>31.61706508253701</v>
      </c>
      <c r="B81">
        <f t="shared" si="3"/>
        <v>40.683011384483741</v>
      </c>
      <c r="C81">
        <f t="shared" si="4"/>
        <v>259.48940984094429</v>
      </c>
      <c r="D81">
        <f t="shared" si="5"/>
        <v>1655.1074153100337</v>
      </c>
    </row>
    <row r="82" spans="1:4" x14ac:dyDescent="0.25">
      <c r="A82">
        <v>29.331263880885672</v>
      </c>
      <c r="B82">
        <f t="shared" si="3"/>
        <v>16.748739220496553</v>
      </c>
      <c r="C82">
        <f t="shared" si="4"/>
        <v>68.544589666328349</v>
      </c>
      <c r="D82">
        <f t="shared" si="5"/>
        <v>280.52026547619948</v>
      </c>
    </row>
    <row r="83" spans="1:4" x14ac:dyDescent="0.25">
      <c r="A83">
        <v>28.911711701221066</v>
      </c>
      <c r="B83">
        <f t="shared" si="3"/>
        <v>13.490709903807229</v>
      </c>
      <c r="C83">
        <f t="shared" si="4"/>
        <v>49.550975111426887</v>
      </c>
      <c r="D83">
        <f t="shared" si="5"/>
        <v>181.99925370868246</v>
      </c>
    </row>
    <row r="84" spans="1:4" x14ac:dyDescent="0.25">
      <c r="A84">
        <v>25.338881136485725</v>
      </c>
      <c r="B84">
        <f t="shared" si="3"/>
        <v>1.0027941472190939E-2</v>
      </c>
      <c r="C84">
        <f t="shared" si="4"/>
        <v>1.004194147188659E-3</v>
      </c>
      <c r="D84">
        <f t="shared" si="5"/>
        <v>1.0055961016968699E-4</v>
      </c>
    </row>
    <row r="85" spans="1:4" x14ac:dyDescent="0.25">
      <c r="A85">
        <v>25.005852598405909</v>
      </c>
      <c r="B85">
        <f t="shared" si="3"/>
        <v>5.423725286579742E-2</v>
      </c>
      <c r="C85">
        <f t="shared" si="4"/>
        <v>-1.263125568699016E-2</v>
      </c>
      <c r="D85">
        <f t="shared" si="5"/>
        <v>2.9416795984284505E-3</v>
      </c>
    </row>
    <row r="86" spans="1:4" x14ac:dyDescent="0.25">
      <c r="A86">
        <v>26.361104295938276</v>
      </c>
      <c r="B86">
        <f t="shared" si="3"/>
        <v>1.2596981860429255</v>
      </c>
      <c r="C86">
        <f t="shared" si="4"/>
        <v>1.4138383446434906</v>
      </c>
      <c r="D86">
        <f t="shared" si="5"/>
        <v>1.5868395199198368</v>
      </c>
    </row>
    <row r="87" spans="1:4" x14ac:dyDescent="0.25">
      <c r="A87">
        <v>24.923455789030413</v>
      </c>
      <c r="B87">
        <f t="shared" si="3"/>
        <v>9.9405096301808452E-2</v>
      </c>
      <c r="C87">
        <f t="shared" si="4"/>
        <v>-3.1341009103643715E-2</v>
      </c>
      <c r="D87">
        <f t="shared" si="5"/>
        <v>9.8813731707718122E-3</v>
      </c>
    </row>
    <row r="88" spans="1:4" x14ac:dyDescent="0.25">
      <c r="A88">
        <v>21.835974798159441</v>
      </c>
      <c r="B88">
        <f t="shared" si="3"/>
        <v>11.57882140804187</v>
      </c>
      <c r="C88">
        <f t="shared" si="4"/>
        <v>-39.400028241601618</v>
      </c>
      <c r="D88">
        <f t="shared" si="5"/>
        <v>134.0691051993287</v>
      </c>
    </row>
    <row r="89" spans="1:4" x14ac:dyDescent="0.25">
      <c r="A89">
        <v>19.675581547198817</v>
      </c>
      <c r="B89">
        <f t="shared" si="3"/>
        <v>30.948748956181763</v>
      </c>
      <c r="C89">
        <f t="shared" si="4"/>
        <v>-172.17284160492696</v>
      </c>
      <c r="D89">
        <f t="shared" si="5"/>
        <v>957.82506195276176</v>
      </c>
    </row>
    <row r="90" spans="1:4" x14ac:dyDescent="0.25">
      <c r="A90">
        <v>27.484994183760136</v>
      </c>
      <c r="B90">
        <f t="shared" si="3"/>
        <v>5.04565099989152</v>
      </c>
      <c r="C90">
        <f t="shared" si="4"/>
        <v>11.333806965712968</v>
      </c>
      <c r="D90">
        <f t="shared" si="5"/>
        <v>25.458594012706296</v>
      </c>
    </row>
    <row r="91" spans="1:4" x14ac:dyDescent="0.25">
      <c r="A91">
        <v>26.332673491560854</v>
      </c>
      <c r="B91">
        <f t="shared" si="3"/>
        <v>1.1966871440081857</v>
      </c>
      <c r="C91">
        <f t="shared" si="4"/>
        <v>1.3090943189129192</v>
      </c>
      <c r="D91">
        <f t="shared" si="5"/>
        <v>1.4320601206344681</v>
      </c>
    </row>
    <row r="92" spans="1:4" x14ac:dyDescent="0.25">
      <c r="A92">
        <v>26.853718458733056</v>
      </c>
      <c r="B92">
        <f t="shared" si="3"/>
        <v>2.6081504913884346</v>
      </c>
      <c r="C92">
        <f t="shared" si="4"/>
        <v>4.2121028791775448</v>
      </c>
      <c r="D92">
        <f t="shared" si="5"/>
        <v>6.8024489857297326</v>
      </c>
    </row>
    <row r="93" spans="1:4" x14ac:dyDescent="0.25">
      <c r="A93">
        <v>25.64041955738503</v>
      </c>
      <c r="B93">
        <f t="shared" si="3"/>
        <v>0.16134524043188903</v>
      </c>
      <c r="C93">
        <f t="shared" si="4"/>
        <v>6.4808838456542173E-2</v>
      </c>
      <c r="D93">
        <f t="shared" si="5"/>
        <v>2.6032286610024078E-2</v>
      </c>
    </row>
    <row r="94" spans="1:4" x14ac:dyDescent="0.25">
      <c r="A94">
        <v>21.919207205792191</v>
      </c>
      <c r="B94">
        <f t="shared" si="3"/>
        <v>11.019308106884198</v>
      </c>
      <c r="C94">
        <f t="shared" si="4"/>
        <v>-36.578971452130823</v>
      </c>
      <c r="D94">
        <f t="shared" si="5"/>
        <v>121.42515115444381</v>
      </c>
    </row>
    <row r="95" spans="1:4" x14ac:dyDescent="0.25">
      <c r="A95">
        <v>28.714585545822047</v>
      </c>
      <c r="B95">
        <f t="shared" si="3"/>
        <v>12.081491646104878</v>
      </c>
      <c r="C95">
        <f t="shared" si="4"/>
        <v>41.993380481643641</v>
      </c>
      <c r="D95">
        <f t="shared" si="5"/>
        <v>145.96244039490196</v>
      </c>
    </row>
    <row r="96" spans="1:4" x14ac:dyDescent="0.25">
      <c r="A96">
        <v>24.066360487631755</v>
      </c>
      <c r="B96">
        <f t="shared" si="3"/>
        <v>1.374477300483959</v>
      </c>
      <c r="C96">
        <f t="shared" si="4"/>
        <v>-1.6114111255513379</v>
      </c>
      <c r="D96">
        <f t="shared" si="5"/>
        <v>1.8891878495456713</v>
      </c>
    </row>
    <row r="97" spans="1:4" x14ac:dyDescent="0.25">
      <c r="A97">
        <v>22.480234696922707</v>
      </c>
      <c r="B97">
        <f t="shared" si="3"/>
        <v>7.6093599292626157</v>
      </c>
      <c r="C97">
        <f t="shared" si="4"/>
        <v>-20.990471334186893</v>
      </c>
      <c r="D97">
        <f t="shared" si="5"/>
        <v>57.902358533067563</v>
      </c>
    </row>
    <row r="98" spans="1:4" x14ac:dyDescent="0.25">
      <c r="A98">
        <v>22.536615410353988</v>
      </c>
      <c r="B98">
        <f t="shared" si="3"/>
        <v>7.3014855479874248</v>
      </c>
      <c r="C98">
        <f t="shared" si="4"/>
        <v>-19.729534786459229</v>
      </c>
      <c r="D98">
        <f t="shared" si="5"/>
        <v>53.311691207469224</v>
      </c>
    </row>
    <row r="99" spans="1:4" x14ac:dyDescent="0.25">
      <c r="A99">
        <v>23.713021795992972</v>
      </c>
      <c r="B99">
        <f t="shared" si="3"/>
        <v>2.3278206963007206</v>
      </c>
      <c r="C99">
        <f t="shared" si="4"/>
        <v>-3.5516019656134454</v>
      </c>
      <c r="D99">
        <f t="shared" si="5"/>
        <v>5.4187491941259722</v>
      </c>
    </row>
    <row r="100" spans="1:4" x14ac:dyDescent="0.25">
      <c r="A100">
        <v>23.639915474996087</v>
      </c>
      <c r="B100">
        <f t="shared" si="3"/>
        <v>2.5562447432214852</v>
      </c>
      <c r="C100">
        <f t="shared" si="4"/>
        <v>-4.0869906896854058</v>
      </c>
      <c r="D100">
        <f t="shared" si="5"/>
        <v>6.5343871872474768</v>
      </c>
    </row>
    <row r="101" spans="1:4" x14ac:dyDescent="0.25">
      <c r="A101">
        <v>23.428614844669937</v>
      </c>
      <c r="B101">
        <f t="shared" si="3"/>
        <v>3.2765586045605608</v>
      </c>
      <c r="C101">
        <f t="shared" si="4"/>
        <v>-5.9309861549551064</v>
      </c>
      <c r="D101">
        <f t="shared" si="5"/>
        <v>10.735836289119849</v>
      </c>
    </row>
    <row r="102" spans="1:4" x14ac:dyDescent="0.25">
      <c r="A102">
        <v>27.548288193793269</v>
      </c>
      <c r="B102">
        <f t="shared" si="3"/>
        <v>5.3340058080386905</v>
      </c>
      <c r="C102">
        <f t="shared" si="4"/>
        <v>12.319135336855179</v>
      </c>
      <c r="D102">
        <f t="shared" si="5"/>
        <v>28.451617960190482</v>
      </c>
    </row>
    <row r="103" spans="1:4" x14ac:dyDescent="0.25">
      <c r="A103">
        <v>26.539622189739021</v>
      </c>
      <c r="B103">
        <f t="shared" si="3"/>
        <v>1.6922904997826149</v>
      </c>
      <c r="C103">
        <f t="shared" si="4"/>
        <v>2.2014679876159344</v>
      </c>
      <c r="D103">
        <f t="shared" si="5"/>
        <v>2.8638471356544928</v>
      </c>
    </row>
    <row r="104" spans="1:4" x14ac:dyDescent="0.25">
      <c r="A104">
        <v>23.175087512208847</v>
      </c>
      <c r="B104">
        <f t="shared" si="3"/>
        <v>4.2586678910276961</v>
      </c>
      <c r="C104">
        <f t="shared" si="4"/>
        <v>-8.7884170891902791</v>
      </c>
      <c r="D104">
        <f t="shared" si="5"/>
        <v>18.136252206070285</v>
      </c>
    </row>
    <row r="105" spans="1:4" x14ac:dyDescent="0.25">
      <c r="A105">
        <v>28.914938133675605</v>
      </c>
      <c r="B105">
        <f t="shared" si="3"/>
        <v>13.514421494025651</v>
      </c>
      <c r="C105">
        <f t="shared" si="4"/>
        <v>49.681670443205128</v>
      </c>
      <c r="D105">
        <f t="shared" si="5"/>
        <v>182.63958831818252</v>
      </c>
    </row>
    <row r="106" spans="1:4" x14ac:dyDescent="0.25">
      <c r="A106">
        <v>19.717190929804929</v>
      </c>
      <c r="B106">
        <f t="shared" si="3"/>
        <v>30.487520992740517</v>
      </c>
      <c r="C106">
        <f t="shared" si="4"/>
        <v>-168.33838973164063</v>
      </c>
      <c r="D106">
        <f t="shared" si="5"/>
        <v>929.4889362827937</v>
      </c>
    </row>
    <row r="107" spans="1:4" x14ac:dyDescent="0.25">
      <c r="A107">
        <v>26.65171513799578</v>
      </c>
      <c r="B107">
        <f t="shared" si="3"/>
        <v>1.9964944265590465</v>
      </c>
      <c r="C107">
        <f t="shared" si="4"/>
        <v>2.8209939400678103</v>
      </c>
      <c r="D107">
        <f t="shared" si="5"/>
        <v>3.985989995281336</v>
      </c>
    </row>
    <row r="108" spans="1:4" x14ac:dyDescent="0.25">
      <c r="A108">
        <v>24.651183770765783</v>
      </c>
      <c r="B108">
        <f t="shared" si="3"/>
        <v>0.34522411641673334</v>
      </c>
      <c r="C108">
        <f t="shared" si="4"/>
        <v>-0.20283910709455452</v>
      </c>
      <c r="D108">
        <f t="shared" si="5"/>
        <v>0.11917969055571426</v>
      </c>
    </row>
    <row r="109" spans="1:4" x14ac:dyDescent="0.25">
      <c r="A109">
        <v>25.125223778013606</v>
      </c>
      <c r="B109">
        <f t="shared" si="3"/>
        <v>1.288627923944685E-2</v>
      </c>
      <c r="C109">
        <f t="shared" si="4"/>
        <v>-1.4628214066521401E-3</v>
      </c>
      <c r="D109">
        <f t="shared" si="5"/>
        <v>1.6605619263699889E-4</v>
      </c>
    </row>
    <row r="110" spans="1:4" x14ac:dyDescent="0.25">
      <c r="A110">
        <v>23.037837940501049</v>
      </c>
      <c r="B110">
        <f t="shared" si="3"/>
        <v>4.8439765952125438</v>
      </c>
      <c r="C110">
        <f t="shared" si="4"/>
        <v>-10.661125459282886</v>
      </c>
      <c r="D110">
        <f t="shared" si="5"/>
        <v>23.464109254966907</v>
      </c>
    </row>
    <row r="111" spans="1:4" x14ac:dyDescent="0.25">
      <c r="A111">
        <v>23.351217982417438</v>
      </c>
      <c r="B111">
        <f t="shared" si="3"/>
        <v>3.5627451297657324</v>
      </c>
      <c r="C111">
        <f t="shared" si="4"/>
        <v>-6.724765314281183</v>
      </c>
      <c r="D111">
        <f t="shared" si="5"/>
        <v>12.693152859669446</v>
      </c>
    </row>
    <row r="112" spans="1:4" x14ac:dyDescent="0.25">
      <c r="A112">
        <v>27.547960775700631</v>
      </c>
      <c r="B112">
        <f t="shared" si="3"/>
        <v>5.3324935405120213</v>
      </c>
      <c r="C112">
        <f t="shared" si="4"/>
        <v>12.313896729564984</v>
      </c>
      <c r="D112">
        <f t="shared" si="5"/>
        <v>28.435487359602433</v>
      </c>
    </row>
    <row r="113" spans="1:4" x14ac:dyDescent="0.25">
      <c r="A113">
        <v>27.409135504422011</v>
      </c>
      <c r="B113">
        <f t="shared" si="3"/>
        <v>4.7106100190554727</v>
      </c>
      <c r="C113">
        <f t="shared" si="4"/>
        <v>10.223879617323066</v>
      </c>
      <c r="D113">
        <f t="shared" si="5"/>
        <v>22.189846751625801</v>
      </c>
    </row>
    <row r="114" spans="1:4" x14ac:dyDescent="0.25">
      <c r="A114">
        <v>26.369248820992652</v>
      </c>
      <c r="B114">
        <f t="shared" si="3"/>
        <v>1.2780467427215725</v>
      </c>
      <c r="C114">
        <f t="shared" si="4"/>
        <v>1.4448411652478352</v>
      </c>
      <c r="D114">
        <f t="shared" si="5"/>
        <v>1.6334034765812213</v>
      </c>
    </row>
    <row r="115" spans="1:4" x14ac:dyDescent="0.25">
      <c r="A115">
        <v>27.074104941129917</v>
      </c>
      <c r="B115">
        <f t="shared" si="3"/>
        <v>3.3685588634705348</v>
      </c>
      <c r="C115">
        <f t="shared" si="4"/>
        <v>6.182529697773691</v>
      </c>
      <c r="D115">
        <f t="shared" si="5"/>
        <v>11.3471888166659</v>
      </c>
    </row>
    <row r="116" spans="1:4" x14ac:dyDescent="0.25">
      <c r="A116">
        <v>29.891871867584996</v>
      </c>
      <c r="B116">
        <f t="shared" si="3"/>
        <v>21.651621970386856</v>
      </c>
      <c r="C116">
        <f t="shared" si="4"/>
        <v>100.74781912239045</v>
      </c>
      <c r="D116">
        <f t="shared" si="5"/>
        <v>468.7927339485388</v>
      </c>
    </row>
    <row r="117" spans="1:4" x14ac:dyDescent="0.25">
      <c r="A117">
        <v>25.911743427423062</v>
      </c>
      <c r="B117">
        <f t="shared" si="3"/>
        <v>0.45293155853918238</v>
      </c>
      <c r="C117">
        <f t="shared" si="4"/>
        <v>0.30482379984895214</v>
      </c>
      <c r="D117">
        <f t="shared" si="5"/>
        <v>0.2051469967207328</v>
      </c>
    </row>
    <row r="118" spans="1:4" x14ac:dyDescent="0.25">
      <c r="A118">
        <v>26.766986770235235</v>
      </c>
      <c r="B118">
        <f t="shared" si="3"/>
        <v>2.3355335247566829</v>
      </c>
      <c r="C118">
        <f t="shared" si="4"/>
        <v>3.5692680006081483</v>
      </c>
      <c r="D118">
        <f t="shared" si="5"/>
        <v>5.4547168452623751</v>
      </c>
    </row>
    <row r="119" spans="1:4" x14ac:dyDescent="0.25">
      <c r="A119">
        <v>30.558508746617008</v>
      </c>
      <c r="B119">
        <f t="shared" si="3"/>
        <v>28.299923275386664</v>
      </c>
      <c r="C119">
        <f t="shared" si="4"/>
        <v>150.54900416998132</v>
      </c>
      <c r="D119">
        <f t="shared" si="5"/>
        <v>800.88565739277192</v>
      </c>
    </row>
    <row r="120" spans="1:4" x14ac:dyDescent="0.25">
      <c r="A120">
        <v>23.993329199947766</v>
      </c>
      <c r="B120">
        <f t="shared" si="3"/>
        <v>1.5510518633260191</v>
      </c>
      <c r="C120">
        <f t="shared" si="4"/>
        <v>-1.9316991098311882</v>
      </c>
      <c r="D120">
        <f t="shared" si="5"/>
        <v>2.4057618827271159</v>
      </c>
    </row>
    <row r="121" spans="1:4" x14ac:dyDescent="0.25">
      <c r="A121">
        <v>28.114823812211398</v>
      </c>
      <c r="B121">
        <f t="shared" si="3"/>
        <v>8.2718493137261788</v>
      </c>
      <c r="C121">
        <f t="shared" si="4"/>
        <v>23.790519280625066</v>
      </c>
      <c r="D121">
        <f t="shared" si="5"/>
        <v>68.423491068992249</v>
      </c>
    </row>
    <row r="122" spans="1:4" x14ac:dyDescent="0.25">
      <c r="A122">
        <v>25.430513864557724</v>
      </c>
      <c r="B122">
        <f t="shared" si="3"/>
        <v>3.6776629613672805E-2</v>
      </c>
      <c r="C122">
        <f t="shared" si="4"/>
        <v>7.0527402439769264E-3</v>
      </c>
      <c r="D122">
        <f t="shared" si="5"/>
        <v>1.3525204857412756E-3</v>
      </c>
    </row>
    <row r="123" spans="1:4" x14ac:dyDescent="0.25">
      <c r="A123">
        <v>28.423122052481631</v>
      </c>
      <c r="B123">
        <f t="shared" si="3"/>
        <v>10.14027933374537</v>
      </c>
      <c r="C123">
        <f t="shared" si="4"/>
        <v>32.290508037587607</v>
      </c>
      <c r="D123">
        <f t="shared" si="5"/>
        <v>102.82526496638346</v>
      </c>
    </row>
    <row r="124" spans="1:4" x14ac:dyDescent="0.25">
      <c r="A124">
        <v>24.555103613602114</v>
      </c>
      <c r="B124">
        <f t="shared" si="3"/>
        <v>0.46736079605993902</v>
      </c>
      <c r="C124">
        <f t="shared" si="4"/>
        <v>-0.31950555922581964</v>
      </c>
      <c r="D124">
        <f t="shared" si="5"/>
        <v>0.2184261136937799</v>
      </c>
    </row>
    <row r="125" spans="1:4" x14ac:dyDescent="0.25">
      <c r="A125">
        <v>22.660549979627831</v>
      </c>
      <c r="B125">
        <f t="shared" si="3"/>
        <v>6.6470716527725235</v>
      </c>
      <c r="C125">
        <f t="shared" si="4"/>
        <v>-17.137423947159515</v>
      </c>
      <c r="D125">
        <f t="shared" si="5"/>
        <v>44.183561557092048</v>
      </c>
    </row>
    <row r="126" spans="1:4" x14ac:dyDescent="0.25">
      <c r="A126">
        <v>28.227980869269231</v>
      </c>
      <c r="B126">
        <f t="shared" si="3"/>
        <v>8.9355518478847369</v>
      </c>
      <c r="C126">
        <f t="shared" si="4"/>
        <v>26.710503132341881</v>
      </c>
      <c r="D126">
        <f t="shared" si="5"/>
        <v>79.844086826236335</v>
      </c>
    </row>
    <row r="127" spans="1:4" x14ac:dyDescent="0.25">
      <c r="A127">
        <v>23.254534148145467</v>
      </c>
      <c r="B127">
        <f t="shared" si="3"/>
        <v>3.9370789206316599</v>
      </c>
      <c r="C127">
        <f t="shared" si="4"/>
        <v>-7.8119810437940433</v>
      </c>
      <c r="D127">
        <f t="shared" si="5"/>
        <v>15.500590427282155</v>
      </c>
    </row>
    <row r="128" spans="1:4" x14ac:dyDescent="0.25">
      <c r="A128">
        <v>26.601736130396603</v>
      </c>
      <c r="B128">
        <f t="shared" si="3"/>
        <v>1.8577542900348141</v>
      </c>
      <c r="C128">
        <f t="shared" si="4"/>
        <v>2.5321090725357105</v>
      </c>
      <c r="D128">
        <f t="shared" si="5"/>
        <v>3.4512510021427563</v>
      </c>
    </row>
    <row r="129" spans="1:4" x14ac:dyDescent="0.25">
      <c r="A129">
        <v>26.63731556312996</v>
      </c>
      <c r="B129">
        <f t="shared" si="3"/>
        <v>1.9560093357133268</v>
      </c>
      <c r="C129">
        <f t="shared" si="4"/>
        <v>2.7356238721791666</v>
      </c>
      <c r="D129">
        <f t="shared" si="5"/>
        <v>3.8259725213976901</v>
      </c>
    </row>
    <row r="130" spans="1:4" x14ac:dyDescent="0.25">
      <c r="A130">
        <v>24.05068875705183</v>
      </c>
      <c r="B130">
        <f t="shared" ref="B130:B193" si="6">($A130-AVERAGE($A$1:$A$213))^2</f>
        <v>1.4114693831821283</v>
      </c>
      <c r="C130">
        <f t="shared" ref="C130:C193" si="7">($A130-AVERAGE($A$1:$A$213))^3</f>
        <v>-1.6769001097928979</v>
      </c>
      <c r="D130">
        <f t="shared" ref="D130:D193" si="8">($A130-AVERAGE($A$1:$A$213))^4</f>
        <v>1.9922458196605379</v>
      </c>
    </row>
    <row r="131" spans="1:4" x14ac:dyDescent="0.25">
      <c r="A131">
        <v>23.677701569249621</v>
      </c>
      <c r="B131">
        <f t="shared" si="6"/>
        <v>2.4368457483801587</v>
      </c>
      <c r="C131">
        <f t="shared" si="7"/>
        <v>-3.8040135830706165</v>
      </c>
      <c r="D131">
        <f t="shared" si="8"/>
        <v>5.9382172013984551</v>
      </c>
    </row>
    <row r="132" spans="1:4" x14ac:dyDescent="0.25">
      <c r="A132">
        <v>20.902021510119084</v>
      </c>
      <c r="B132">
        <f t="shared" si="6"/>
        <v>18.807140501167559</v>
      </c>
      <c r="C132">
        <f t="shared" si="7"/>
        <v>-81.561302663794848</v>
      </c>
      <c r="D132">
        <f t="shared" si="8"/>
        <v>353.70853383065713</v>
      </c>
    </row>
    <row r="133" spans="1:4" x14ac:dyDescent="0.25">
      <c r="A133">
        <v>30.978872650302947</v>
      </c>
      <c r="B133">
        <f t="shared" si="6"/>
        <v>32.949105317539747</v>
      </c>
      <c r="C133">
        <f t="shared" si="7"/>
        <v>189.13218493205491</v>
      </c>
      <c r="D133">
        <f t="shared" si="8"/>
        <v>1085.6435412263261</v>
      </c>
    </row>
    <row r="134" spans="1:4" x14ac:dyDescent="0.25">
      <c r="A134">
        <v>23.300536390161142</v>
      </c>
      <c r="B134">
        <f t="shared" si="6"/>
        <v>3.7566391508381178</v>
      </c>
      <c r="C134">
        <f t="shared" si="7"/>
        <v>-7.2811372978243627</v>
      </c>
      <c r="D134">
        <f t="shared" si="8"/>
        <v>14.112337709609735</v>
      </c>
    </row>
    <row r="135" spans="1:4" x14ac:dyDescent="0.25">
      <c r="A135">
        <v>25.258387444773689</v>
      </c>
      <c r="B135">
        <f t="shared" si="6"/>
        <v>3.8596210169670266E-4</v>
      </c>
      <c r="C135">
        <f t="shared" si="7"/>
        <v>7.5825798760293415E-6</v>
      </c>
      <c r="D135">
        <f t="shared" si="8"/>
        <v>1.4896674394613584E-7</v>
      </c>
    </row>
    <row r="136" spans="1:4" x14ac:dyDescent="0.25">
      <c r="A136">
        <v>24.297217527782777</v>
      </c>
      <c r="B136">
        <f t="shared" si="6"/>
        <v>0.88646744030998226</v>
      </c>
      <c r="C136">
        <f t="shared" si="7"/>
        <v>-0.83463036920366063</v>
      </c>
      <c r="D136">
        <f t="shared" si="8"/>
        <v>0.78582452272973191</v>
      </c>
    </row>
    <row r="137" spans="1:4" x14ac:dyDescent="0.25">
      <c r="A137">
        <v>33.506103768013418</v>
      </c>
      <c r="B137">
        <f t="shared" si="6"/>
        <v>68.349278431088905</v>
      </c>
      <c r="C137">
        <f t="shared" si="7"/>
        <v>565.06824373044492</v>
      </c>
      <c r="D137">
        <f t="shared" si="8"/>
        <v>4671.6238620505146</v>
      </c>
    </row>
    <row r="138" spans="1:4" x14ac:dyDescent="0.25">
      <c r="A138">
        <v>28.755935722438153</v>
      </c>
      <c r="B138">
        <f t="shared" si="6"/>
        <v>12.370655011382501</v>
      </c>
      <c r="C138">
        <f t="shared" si="7"/>
        <v>43.509996005005533</v>
      </c>
      <c r="D138">
        <f t="shared" si="8"/>
        <v>153.033105410643</v>
      </c>
    </row>
    <row r="139" spans="1:4" x14ac:dyDescent="0.25">
      <c r="A139">
        <v>27.642721028678352</v>
      </c>
      <c r="B139">
        <f t="shared" si="6"/>
        <v>5.7791174465119264</v>
      </c>
      <c r="C139">
        <f t="shared" si="7"/>
        <v>13.892879881637109</v>
      </c>
      <c r="D139">
        <f t="shared" si="8"/>
        <v>33.398198460578527</v>
      </c>
    </row>
    <row r="140" spans="1:4" x14ac:dyDescent="0.25">
      <c r="A140">
        <v>28.996492523583584</v>
      </c>
      <c r="B140">
        <f t="shared" si="6"/>
        <v>14.120692555485938</v>
      </c>
      <c r="C140">
        <f t="shared" si="7"/>
        <v>53.062046528766842</v>
      </c>
      <c r="D140">
        <f t="shared" si="8"/>
        <v>199.393958246556</v>
      </c>
    </row>
    <row r="141" spans="1:4" x14ac:dyDescent="0.25">
      <c r="A141">
        <v>25.563612729820306</v>
      </c>
      <c r="B141">
        <f t="shared" si="6"/>
        <v>0.10554129869519449</v>
      </c>
      <c r="C141">
        <f t="shared" si="7"/>
        <v>3.4287328698715772E-2</v>
      </c>
      <c r="D141">
        <f t="shared" si="8"/>
        <v>1.1138965730268263E-2</v>
      </c>
    </row>
    <row r="142" spans="1:4" x14ac:dyDescent="0.25">
      <c r="A142">
        <v>26.625872982913279</v>
      </c>
      <c r="B142">
        <f t="shared" si="6"/>
        <v>1.9241336771509487</v>
      </c>
      <c r="C142">
        <f t="shared" si="7"/>
        <v>2.6690263497674578</v>
      </c>
      <c r="D142">
        <f t="shared" si="8"/>
        <v>3.7022904075464314</v>
      </c>
    </row>
    <row r="143" spans="1:4" x14ac:dyDescent="0.25">
      <c r="A143">
        <v>24.251140252454206</v>
      </c>
      <c r="B143">
        <f t="shared" si="6"/>
        <v>0.97535627665370539</v>
      </c>
      <c r="C143">
        <f t="shared" si="7"/>
        <v>-0.96326310154920403</v>
      </c>
      <c r="D143">
        <f t="shared" si="8"/>
        <v>0.95131986640777944</v>
      </c>
    </row>
    <row r="144" spans="1:4" x14ac:dyDescent="0.25">
      <c r="A144">
        <v>21.336737240199</v>
      </c>
      <c r="B144">
        <f t="shared" si="6"/>
        <v>15.225637450931016</v>
      </c>
      <c r="C144">
        <f t="shared" si="7"/>
        <v>-59.410502596406772</v>
      </c>
      <c r="D144">
        <f t="shared" si="8"/>
        <v>231.82003578719312</v>
      </c>
    </row>
    <row r="145" spans="1:4" x14ac:dyDescent="0.25">
      <c r="A145">
        <v>28.800055310421158</v>
      </c>
      <c r="B145">
        <f t="shared" si="6"/>
        <v>12.682955866981299</v>
      </c>
      <c r="C145">
        <f t="shared" si="7"/>
        <v>45.167985548937196</v>
      </c>
      <c r="D145">
        <f t="shared" si="8"/>
        <v>160.85736952379534</v>
      </c>
    </row>
    <row r="146" spans="1:4" x14ac:dyDescent="0.25">
      <c r="A146">
        <v>24.133337951207068</v>
      </c>
      <c r="B146">
        <f t="shared" si="6"/>
        <v>1.2219170644459347</v>
      </c>
      <c r="C146">
        <f t="shared" si="7"/>
        <v>-1.3507114918470005</v>
      </c>
      <c r="D146">
        <f t="shared" si="8"/>
        <v>1.4930813123841706</v>
      </c>
    </row>
    <row r="147" spans="1:4" x14ac:dyDescent="0.25">
      <c r="A147">
        <v>21.082374309480656</v>
      </c>
      <c r="B147">
        <f t="shared" si="6"/>
        <v>17.275388443373156</v>
      </c>
      <c r="C147">
        <f t="shared" si="7"/>
        <v>-71.802858188682691</v>
      </c>
      <c r="D147">
        <f t="shared" si="8"/>
        <v>298.4390458694308</v>
      </c>
    </row>
    <row r="148" spans="1:4" x14ac:dyDescent="0.25">
      <c r="A148">
        <v>27.292762246725033</v>
      </c>
      <c r="B148">
        <f t="shared" si="6"/>
        <v>4.2190011187875864</v>
      </c>
      <c r="C148">
        <f t="shared" si="7"/>
        <v>8.6659157163073104</v>
      </c>
      <c r="D148">
        <f t="shared" si="8"/>
        <v>17.799970440330906</v>
      </c>
    </row>
    <row r="149" spans="1:4" x14ac:dyDescent="0.25">
      <c r="A149">
        <v>27.352846877329284</v>
      </c>
      <c r="B149">
        <f t="shared" si="6"/>
        <v>4.4694414340692923</v>
      </c>
      <c r="C149">
        <f t="shared" si="7"/>
        <v>9.4488700506291288</v>
      </c>
      <c r="D149">
        <f t="shared" si="8"/>
        <v>19.975906732575371</v>
      </c>
    </row>
    <row r="150" spans="1:4" x14ac:dyDescent="0.25">
      <c r="A150">
        <v>26.284464588025003</v>
      </c>
      <c r="B150">
        <f t="shared" si="6"/>
        <v>1.0935367212391645</v>
      </c>
      <c r="C150">
        <f t="shared" si="7"/>
        <v>1.1435365679374061</v>
      </c>
      <c r="D150">
        <f t="shared" si="8"/>
        <v>1.195822560698502</v>
      </c>
    </row>
    <row r="151" spans="1:4" x14ac:dyDescent="0.25">
      <c r="A151">
        <v>26.211644757859176</v>
      </c>
      <c r="B151">
        <f t="shared" si="6"/>
        <v>0.94654069743462987</v>
      </c>
      <c r="C151">
        <f t="shared" si="7"/>
        <v>0.92089250307196446</v>
      </c>
      <c r="D151">
        <f t="shared" si="8"/>
        <v>0.89593929190003552</v>
      </c>
    </row>
    <row r="152" spans="1:4" x14ac:dyDescent="0.25">
      <c r="A152">
        <v>23.055709511390887</v>
      </c>
      <c r="B152">
        <f t="shared" si="6"/>
        <v>4.7656287793380177</v>
      </c>
      <c r="C152">
        <f t="shared" si="7"/>
        <v>-10.403520197798644</v>
      </c>
      <c r="D152">
        <f t="shared" si="8"/>
        <v>22.711217662454764</v>
      </c>
    </row>
    <row r="153" spans="1:4" x14ac:dyDescent="0.25">
      <c r="A153">
        <v>27.169294930354226</v>
      </c>
      <c r="B153">
        <f t="shared" si="6"/>
        <v>3.7270364448265689</v>
      </c>
      <c r="C153">
        <f t="shared" si="7"/>
        <v>7.1952428945527611</v>
      </c>
      <c r="D153">
        <f t="shared" si="8"/>
        <v>13.89080066106547</v>
      </c>
    </row>
    <row r="154" spans="1:4" x14ac:dyDescent="0.25">
      <c r="A154">
        <v>26.575863279867917</v>
      </c>
      <c r="B154">
        <f t="shared" si="6"/>
        <v>1.7878945831173592</v>
      </c>
      <c r="C154">
        <f t="shared" si="7"/>
        <v>2.3906327396729266</v>
      </c>
      <c r="D154">
        <f t="shared" si="8"/>
        <v>3.1965670403403954</v>
      </c>
    </row>
    <row r="155" spans="1:4" x14ac:dyDescent="0.25">
      <c r="A155">
        <v>28.225115960958647</v>
      </c>
      <c r="B155">
        <f t="shared" si="6"/>
        <v>8.9184322623139671</v>
      </c>
      <c r="C155">
        <f t="shared" si="7"/>
        <v>26.6337781029175</v>
      </c>
      <c r="D155">
        <f t="shared" si="8"/>
        <v>79.538434017482629</v>
      </c>
    </row>
    <row r="156" spans="1:4" x14ac:dyDescent="0.25">
      <c r="A156">
        <v>16.691656759940088</v>
      </c>
      <c r="B156">
        <f t="shared" si="6"/>
        <v>73.052658008117788</v>
      </c>
      <c r="C156">
        <f t="shared" si="7"/>
        <v>-624.3872604236949</v>
      </c>
      <c r="D156">
        <f t="shared" si="8"/>
        <v>5336.6908420510163</v>
      </c>
    </row>
    <row r="157" spans="1:4" x14ac:dyDescent="0.25">
      <c r="A157">
        <v>26.391445039189421</v>
      </c>
      <c r="B157">
        <f t="shared" si="6"/>
        <v>1.3287253879834806</v>
      </c>
      <c r="C157">
        <f t="shared" si="7"/>
        <v>1.531626422022671</v>
      </c>
      <c r="D157">
        <f t="shared" si="8"/>
        <v>1.7655111566718511</v>
      </c>
    </row>
    <row r="158" spans="1:4" x14ac:dyDescent="0.25">
      <c r="A158">
        <v>29.401413207233418</v>
      </c>
      <c r="B158">
        <f t="shared" si="6"/>
        <v>17.327835520918946</v>
      </c>
      <c r="C158">
        <f t="shared" si="7"/>
        <v>72.130090209960059</v>
      </c>
      <c r="D158">
        <f t="shared" si="8"/>
        <v>300.25388384002036</v>
      </c>
    </row>
    <row r="159" spans="1:4" x14ac:dyDescent="0.25">
      <c r="A159">
        <v>19.832251104526222</v>
      </c>
      <c r="B159">
        <f t="shared" si="6"/>
        <v>29.230138683752749</v>
      </c>
      <c r="C159">
        <f t="shared" si="7"/>
        <v>-158.03246482899533</v>
      </c>
      <c r="D159">
        <f t="shared" si="8"/>
        <v>854.40100747141889</v>
      </c>
    </row>
    <row r="160" spans="1:4" x14ac:dyDescent="0.25">
      <c r="A160">
        <v>25.136482185553177</v>
      </c>
      <c r="B160">
        <f t="shared" si="6"/>
        <v>1.0456972827117267E-2</v>
      </c>
      <c r="C160">
        <f t="shared" si="7"/>
        <v>-1.0693231504301263E-3</v>
      </c>
      <c r="D160">
        <f t="shared" si="8"/>
        <v>1.0934828070706889E-4</v>
      </c>
    </row>
    <row r="161" spans="1:4" x14ac:dyDescent="0.25">
      <c r="A161">
        <v>29.062098923895974</v>
      </c>
      <c r="B161">
        <f t="shared" si="6"/>
        <v>14.618061787615366</v>
      </c>
      <c r="C161">
        <f t="shared" si="7"/>
        <v>55.890074670109946</v>
      </c>
      <c r="D161">
        <f t="shared" si="8"/>
        <v>213.68773042654055</v>
      </c>
    </row>
    <row r="162" spans="1:4" x14ac:dyDescent="0.25">
      <c r="A162">
        <v>30.064612196292728</v>
      </c>
      <c r="B162">
        <f t="shared" si="6"/>
        <v>23.289027720799368</v>
      </c>
      <c r="C162">
        <f t="shared" si="7"/>
        <v>112.38983580394631</v>
      </c>
      <c r="D162">
        <f t="shared" si="8"/>
        <v>542.37881218016139</v>
      </c>
    </row>
    <row r="163" spans="1:4" x14ac:dyDescent="0.25">
      <c r="A163">
        <v>25.715995156497229</v>
      </c>
      <c r="B163">
        <f t="shared" si="6"/>
        <v>0.22777102726974424</v>
      </c>
      <c r="C163">
        <f t="shared" si="7"/>
        <v>0.1087045495545983</v>
      </c>
      <c r="D163">
        <f t="shared" si="8"/>
        <v>5.1879640863514577E-2</v>
      </c>
    </row>
    <row r="164" spans="1:4" x14ac:dyDescent="0.25">
      <c r="A164">
        <v>25.435152287536766</v>
      </c>
      <c r="B164">
        <f t="shared" si="6"/>
        <v>3.857718701985182E-2</v>
      </c>
      <c r="C164">
        <f t="shared" si="7"/>
        <v>7.5769746581637433E-3</v>
      </c>
      <c r="D164">
        <f t="shared" si="8"/>
        <v>1.4881993583646237E-3</v>
      </c>
    </row>
    <row r="165" spans="1:4" x14ac:dyDescent="0.25">
      <c r="A165">
        <v>30.563624654314481</v>
      </c>
      <c r="B165">
        <f t="shared" si="6"/>
        <v>28.354380324037738</v>
      </c>
      <c r="C165">
        <f t="shared" si="7"/>
        <v>150.9837613848521</v>
      </c>
      <c r="D165">
        <f t="shared" si="8"/>
        <v>803.97088356017844</v>
      </c>
    </row>
    <row r="166" spans="1:4" x14ac:dyDescent="0.25">
      <c r="A166">
        <v>24.872245552978711</v>
      </c>
      <c r="B166">
        <f t="shared" si="6"/>
        <v>0.13431929866551659</v>
      </c>
      <c r="C166">
        <f t="shared" si="7"/>
        <v>-4.9227482137780165E-2</v>
      </c>
      <c r="D166">
        <f t="shared" si="8"/>
        <v>1.8041673993996248E-2</v>
      </c>
    </row>
    <row r="167" spans="1:4" x14ac:dyDescent="0.25">
      <c r="A167">
        <v>23.029304606461665</v>
      </c>
      <c r="B167">
        <f t="shared" si="6"/>
        <v>4.8816115039793431</v>
      </c>
      <c r="C167">
        <f t="shared" si="7"/>
        <v>-10.785612686563425</v>
      </c>
      <c r="D167">
        <f t="shared" si="8"/>
        <v>23.830130875783464</v>
      </c>
    </row>
    <row r="168" spans="1:4" x14ac:dyDescent="0.25">
      <c r="A168">
        <v>27.722126737353392</v>
      </c>
      <c r="B168">
        <f t="shared" si="6"/>
        <v>6.1672021050909853</v>
      </c>
      <c r="C168">
        <f t="shared" si="7"/>
        <v>15.315538499637185</v>
      </c>
      <c r="D168">
        <f t="shared" si="8"/>
        <v>38.034381805038677</v>
      </c>
    </row>
    <row r="169" spans="1:4" x14ac:dyDescent="0.25">
      <c r="A169">
        <v>24.970279986882815</v>
      </c>
      <c r="B169">
        <f t="shared" si="6"/>
        <v>7.2071598296260864E-2</v>
      </c>
      <c r="C169">
        <f t="shared" si="7"/>
        <v>-1.9348452247007934E-2</v>
      </c>
      <c r="D169">
        <f t="shared" si="8"/>
        <v>5.1943152809775916E-3</v>
      </c>
    </row>
    <row r="170" spans="1:4" x14ac:dyDescent="0.25">
      <c r="A170">
        <v>28.11757958115777</v>
      </c>
      <c r="B170">
        <f t="shared" si="6"/>
        <v>8.2877085444885754</v>
      </c>
      <c r="C170">
        <f t="shared" si="7"/>
        <v>23.858970743128026</v>
      </c>
      <c r="D170">
        <f t="shared" si="8"/>
        <v>68.686112918388943</v>
      </c>
    </row>
    <row r="171" spans="1:4" x14ac:dyDescent="0.25">
      <c r="A171">
        <v>26.30411308418843</v>
      </c>
      <c r="B171">
        <f t="shared" si="6"/>
        <v>1.1350165557622904</v>
      </c>
      <c r="C171">
        <f t="shared" si="7"/>
        <v>1.2092143559245077</v>
      </c>
      <c r="D171">
        <f t="shared" si="8"/>
        <v>1.2882625818544926</v>
      </c>
    </row>
    <row r="172" spans="1:4" x14ac:dyDescent="0.25">
      <c r="A172">
        <v>29.360090315458365</v>
      </c>
      <c r="B172">
        <f t="shared" si="6"/>
        <v>16.985515839594111</v>
      </c>
      <c r="C172">
        <f t="shared" si="7"/>
        <v>70.003235133995673</v>
      </c>
      <c r="D172">
        <f t="shared" si="8"/>
        <v>288.50774833710244</v>
      </c>
    </row>
    <row r="173" spans="1:4" x14ac:dyDescent="0.25">
      <c r="A173">
        <v>24.636395386914955</v>
      </c>
      <c r="B173">
        <f t="shared" si="6"/>
        <v>0.3628208719686582</v>
      </c>
      <c r="C173">
        <f t="shared" si="7"/>
        <v>-0.21854375162000886</v>
      </c>
      <c r="D173">
        <f t="shared" si="8"/>
        <v>0.13163898513609745</v>
      </c>
    </row>
    <row r="174" spans="1:4" x14ac:dyDescent="0.25">
      <c r="A174">
        <v>22.114846337353811</v>
      </c>
      <c r="B174">
        <f t="shared" si="6"/>
        <v>9.7587211532667784</v>
      </c>
      <c r="C174">
        <f t="shared" si="7"/>
        <v>-30.48522206368408</v>
      </c>
      <c r="D174">
        <f t="shared" si="8"/>
        <v>95.232638547216482</v>
      </c>
    </row>
    <row r="175" spans="1:4" x14ac:dyDescent="0.25">
      <c r="A175">
        <v>20.384237081452738</v>
      </c>
      <c r="B175">
        <f t="shared" si="6"/>
        <v>23.566213407754514</v>
      </c>
      <c r="C175">
        <f t="shared" si="7"/>
        <v>-114.40228774274782</v>
      </c>
      <c r="D175">
        <f t="shared" si="8"/>
        <v>555.3664143798286</v>
      </c>
    </row>
    <row r="176" spans="1:4" x14ac:dyDescent="0.25">
      <c r="A176">
        <v>17.304801708087325</v>
      </c>
      <c r="B176">
        <f t="shared" si="6"/>
        <v>62.947401043454057</v>
      </c>
      <c r="C176">
        <f t="shared" si="7"/>
        <v>-499.42089160924974</v>
      </c>
      <c r="D176">
        <f t="shared" si="8"/>
        <v>3962.3752981254411</v>
      </c>
    </row>
    <row r="177" spans="1:4" x14ac:dyDescent="0.25">
      <c r="A177">
        <v>25.309563574774074</v>
      </c>
      <c r="B177">
        <f t="shared" si="6"/>
        <v>5.015762510488817E-3</v>
      </c>
      <c r="C177">
        <f t="shared" si="7"/>
        <v>3.5522657425088127E-4</v>
      </c>
      <c r="D177">
        <f t="shared" si="8"/>
        <v>2.5157873561625082E-5</v>
      </c>
    </row>
    <row r="178" spans="1:4" x14ac:dyDescent="0.25">
      <c r="A178">
        <v>25.897575773706194</v>
      </c>
      <c r="B178">
        <f t="shared" si="6"/>
        <v>0.43406256518712982</v>
      </c>
      <c r="C178">
        <f t="shared" si="7"/>
        <v>0.28597528334098776</v>
      </c>
      <c r="D178">
        <f t="shared" si="8"/>
        <v>0.18841031049683132</v>
      </c>
    </row>
    <row r="179" spans="1:4" x14ac:dyDescent="0.25">
      <c r="A179">
        <v>24.946637672110228</v>
      </c>
      <c r="B179">
        <f t="shared" si="6"/>
        <v>8.5324661795747131E-2</v>
      </c>
      <c r="C179">
        <f t="shared" si="7"/>
        <v>-2.4923662591816227E-2</v>
      </c>
      <c r="D179">
        <f t="shared" si="8"/>
        <v>7.28029791055863E-3</v>
      </c>
    </row>
    <row r="180" spans="1:4" x14ac:dyDescent="0.25">
      <c r="A180">
        <v>25.601497731622658</v>
      </c>
      <c r="B180">
        <f t="shared" si="6"/>
        <v>0.13159206429738624</v>
      </c>
      <c r="C180">
        <f t="shared" si="7"/>
        <v>4.7735837858328231E-2</v>
      </c>
      <c r="D180">
        <f t="shared" si="8"/>
        <v>1.7316471386047434E-2</v>
      </c>
    </row>
    <row r="181" spans="1:4" x14ac:dyDescent="0.25">
      <c r="A181">
        <v>25.774698492023163</v>
      </c>
      <c r="B181">
        <f t="shared" si="6"/>
        <v>0.28724986880768677</v>
      </c>
      <c r="C181">
        <f t="shared" si="7"/>
        <v>0.15395356801028678</v>
      </c>
      <c r="D181">
        <f t="shared" si="8"/>
        <v>8.2512487130033257E-2</v>
      </c>
    </row>
    <row r="182" spans="1:4" x14ac:dyDescent="0.25">
      <c r="A182">
        <v>29.42852069681976</v>
      </c>
      <c r="B182">
        <f t="shared" si="6"/>
        <v>17.554249495380002</v>
      </c>
      <c r="C182">
        <f t="shared" si="7"/>
        <v>73.548428884945494</v>
      </c>
      <c r="D182">
        <f t="shared" si="8"/>
        <v>308.15167534604905</v>
      </c>
    </row>
    <row r="183" spans="1:4" x14ac:dyDescent="0.25">
      <c r="A183">
        <v>25.255853365160874</v>
      </c>
      <c r="B183">
        <f t="shared" si="6"/>
        <v>2.9281501963843441E-4</v>
      </c>
      <c r="C183">
        <f t="shared" si="7"/>
        <v>5.0106033502841343E-6</v>
      </c>
      <c r="D183">
        <f t="shared" si="8"/>
        <v>8.5740635725856731E-8</v>
      </c>
    </row>
    <row r="184" spans="1:4" x14ac:dyDescent="0.25">
      <c r="A184">
        <v>21.64978986402275</v>
      </c>
      <c r="B184">
        <f t="shared" si="6"/>
        <v>12.880574036168138</v>
      </c>
      <c r="C184">
        <f t="shared" si="7"/>
        <v>-46.227757601789648</v>
      </c>
      <c r="D184">
        <f t="shared" si="8"/>
        <v>165.90918750120875</v>
      </c>
    </row>
    <row r="185" spans="1:4" x14ac:dyDescent="0.25">
      <c r="A185">
        <v>20.8302623781492</v>
      </c>
      <c r="B185">
        <f t="shared" si="6"/>
        <v>19.434688402143856</v>
      </c>
      <c r="C185">
        <f t="shared" si="7"/>
        <v>-85.677418577089412</v>
      </c>
      <c r="D185">
        <f t="shared" si="8"/>
        <v>377.70711328842486</v>
      </c>
    </row>
    <row r="186" spans="1:4" x14ac:dyDescent="0.25">
      <c r="A186">
        <v>25.574359546590131</v>
      </c>
      <c r="B186">
        <f t="shared" si="6"/>
        <v>0.11263945535592346</v>
      </c>
      <c r="C186">
        <f t="shared" si="7"/>
        <v>3.7803830981642167E-2</v>
      </c>
      <c r="D186">
        <f t="shared" si="8"/>
        <v>1.2687646902879074E-2</v>
      </c>
    </row>
    <row r="187" spans="1:4" x14ac:dyDescent="0.25">
      <c r="A187">
        <v>27.853244041034486</v>
      </c>
      <c r="B187">
        <f t="shared" si="6"/>
        <v>6.8356233980919692</v>
      </c>
      <c r="C187">
        <f t="shared" si="7"/>
        <v>17.871754562179476</v>
      </c>
      <c r="D187">
        <f t="shared" si="8"/>
        <v>46.725747240542397</v>
      </c>
    </row>
    <row r="188" spans="1:4" x14ac:dyDescent="0.25">
      <c r="A188">
        <v>20.473622220742982</v>
      </c>
      <c r="B188">
        <f t="shared" si="6"/>
        <v>22.706361998854945</v>
      </c>
      <c r="C188">
        <f t="shared" si="7"/>
        <v>-108.19852392605409</v>
      </c>
      <c r="D188">
        <f t="shared" si="8"/>
        <v>515.57887522304395</v>
      </c>
    </row>
    <row r="189" spans="1:4" x14ac:dyDescent="0.25">
      <c r="A189">
        <v>23.170114849926904</v>
      </c>
      <c r="B189">
        <f t="shared" si="6"/>
        <v>4.2792163273583501</v>
      </c>
      <c r="C189">
        <f t="shared" si="7"/>
        <v>-8.8521010499404031</v>
      </c>
      <c r="D189">
        <f t="shared" si="8"/>
        <v>18.311692376330285</v>
      </c>
    </row>
    <row r="190" spans="1:4" x14ac:dyDescent="0.25">
      <c r="A190">
        <v>26.570597305544652</v>
      </c>
      <c r="B190">
        <f t="shared" si="6"/>
        <v>1.773839815963139</v>
      </c>
      <c r="C190">
        <f t="shared" si="7"/>
        <v>2.3624988098491664</v>
      </c>
      <c r="D190">
        <f t="shared" si="8"/>
        <v>3.1465076926961428</v>
      </c>
    </row>
    <row r="191" spans="1:4" x14ac:dyDescent="0.25">
      <c r="A191">
        <v>24.349716972574242</v>
      </c>
      <c r="B191">
        <f t="shared" si="6"/>
        <v>0.79036465762406893</v>
      </c>
      <c r="C191">
        <f t="shared" si="7"/>
        <v>-0.70265358724567673</v>
      </c>
      <c r="D191">
        <f t="shared" si="8"/>
        <v>0.62467629202121167</v>
      </c>
    </row>
    <row r="192" spans="1:4" x14ac:dyDescent="0.25">
      <c r="A192">
        <v>23.969260559533723</v>
      </c>
      <c r="B192">
        <f t="shared" si="6"/>
        <v>1.6115819256912274</v>
      </c>
      <c r="C192">
        <f t="shared" si="7"/>
        <v>-2.0458725814998338</v>
      </c>
      <c r="D192">
        <f t="shared" si="8"/>
        <v>2.5971963032146448</v>
      </c>
    </row>
    <row r="193" spans="1:4" x14ac:dyDescent="0.25">
      <c r="A193">
        <v>24.509572035094607</v>
      </c>
      <c r="B193">
        <f t="shared" si="6"/>
        <v>0.53168814731219172</v>
      </c>
      <c r="C193">
        <f t="shared" si="7"/>
        <v>-0.38769077600412255</v>
      </c>
      <c r="D193">
        <f t="shared" si="8"/>
        <v>0.28269228599227086</v>
      </c>
    </row>
    <row r="194" spans="1:4" x14ac:dyDescent="0.25">
      <c r="A194">
        <v>23.68098939259653</v>
      </c>
      <c r="B194">
        <f t="shared" ref="B194:B213" si="9">($A194-AVERAGE($A$1:$A$213))^2</f>
        <v>2.4265917109281854</v>
      </c>
      <c r="C194">
        <f t="shared" ref="C194:C213" si="10">($A194-AVERAGE($A$1:$A$213))^3</f>
        <v>-3.7800284160035242</v>
      </c>
      <c r="D194">
        <f t="shared" ref="D194:D213" si="11">($A194-AVERAGE($A$1:$A$213))^4</f>
        <v>5.8883473315453783</v>
      </c>
    </row>
    <row r="195" spans="1:4" x14ac:dyDescent="0.25">
      <c r="A195">
        <v>22.592133240686962</v>
      </c>
      <c r="B195">
        <f t="shared" si="9"/>
        <v>7.0045354189545055</v>
      </c>
      <c r="C195">
        <f t="shared" si="10"/>
        <v>-18.538261478632048</v>
      </c>
      <c r="D195">
        <f t="shared" si="11"/>
        <v>49.063516435388166</v>
      </c>
    </row>
    <row r="196" spans="1:4" x14ac:dyDescent="0.25">
      <c r="A196">
        <v>26.934389501911937</v>
      </c>
      <c r="B196">
        <f t="shared" si="9"/>
        <v>2.8752220562493336</v>
      </c>
      <c r="C196">
        <f t="shared" si="10"/>
        <v>4.8753644583106377</v>
      </c>
      <c r="D196">
        <f t="shared" si="11"/>
        <v>8.2669018727426451</v>
      </c>
    </row>
    <row r="197" spans="1:4" x14ac:dyDescent="0.25">
      <c r="A197">
        <v>25.176468120116624</v>
      </c>
      <c r="B197">
        <f t="shared" si="9"/>
        <v>3.8779771524780722E-3</v>
      </c>
      <c r="C197">
        <f t="shared" si="10"/>
        <v>-2.4149484746962443E-4</v>
      </c>
      <c r="D197">
        <f t="shared" si="11"/>
        <v>1.5038706795141937E-5</v>
      </c>
    </row>
    <row r="198" spans="1:4" x14ac:dyDescent="0.25">
      <c r="A198">
        <v>28.790355549426749</v>
      </c>
      <c r="B198">
        <f t="shared" si="9"/>
        <v>12.613962167285933</v>
      </c>
      <c r="C198">
        <f t="shared" si="10"/>
        <v>44.79992491699867</v>
      </c>
      <c r="D198">
        <f t="shared" si="11"/>
        <v>159.11204155772083</v>
      </c>
    </row>
    <row r="199" spans="1:4" x14ac:dyDescent="0.25">
      <c r="A199">
        <v>25.786567397881299</v>
      </c>
      <c r="B199">
        <f t="shared" si="9"/>
        <v>0.30011318526768538</v>
      </c>
      <c r="C199">
        <f t="shared" si="10"/>
        <v>0.16440976720845815</v>
      </c>
      <c r="D199">
        <f t="shared" si="11"/>
        <v>9.0067923971516042E-2</v>
      </c>
    </row>
    <row r="200" spans="1:4" x14ac:dyDescent="0.25">
      <c r="A200">
        <v>25.171410192706389</v>
      </c>
      <c r="B200">
        <f t="shared" si="9"/>
        <v>4.5335085211187951E-3</v>
      </c>
      <c r="C200">
        <f t="shared" si="10"/>
        <v>-3.0524717585158712E-4</v>
      </c>
      <c r="D200">
        <f t="shared" si="11"/>
        <v>2.0552699511056723E-5</v>
      </c>
    </row>
    <row r="201" spans="1:4" x14ac:dyDescent="0.25">
      <c r="A201">
        <v>25.680862513036118</v>
      </c>
      <c r="B201">
        <f t="shared" si="9"/>
        <v>0.19547096666546157</v>
      </c>
      <c r="C201">
        <f t="shared" si="10"/>
        <v>8.6421816605782145E-2</v>
      </c>
      <c r="D201">
        <f t="shared" si="11"/>
        <v>3.820889880912999E-2</v>
      </c>
    </row>
    <row r="202" spans="1:4" x14ac:dyDescent="0.25">
      <c r="A202">
        <v>25.643472048977856</v>
      </c>
      <c r="B202">
        <f>($A202-AVERAGE($A$1:$A$213))^2</f>
        <v>0.16380679576092699</v>
      </c>
      <c r="C202">
        <f>($A202-AVERAGE($A$1:$A$213))^3</f>
        <v>6.6297610020737141E-2</v>
      </c>
      <c r="D202">
        <f>($A202-AVERAGE($A$1:$A$213))^4</f>
        <v>2.6832666337462049E-2</v>
      </c>
    </row>
    <row r="203" spans="1:4" x14ac:dyDescent="0.25">
      <c r="A203">
        <v>24.977623019731254</v>
      </c>
      <c r="B203">
        <f t="shared" si="9"/>
        <v>6.8182874618604963E-2</v>
      </c>
      <c r="C203">
        <f t="shared" si="10"/>
        <v>-1.7803810413024441E-2</v>
      </c>
      <c r="D203">
        <f t="shared" si="11"/>
        <v>4.6489043912564046E-3</v>
      </c>
    </row>
    <row r="204" spans="1:4" x14ac:dyDescent="0.25">
      <c r="A204">
        <v>21.328497218200937</v>
      </c>
      <c r="B204">
        <f t="shared" si="9"/>
        <v>15.290010551206162</v>
      </c>
      <c r="C204">
        <f t="shared" si="10"/>
        <v>-59.787676732900536</v>
      </c>
      <c r="D204">
        <f t="shared" si="11"/>
        <v>233.78442265599577</v>
      </c>
    </row>
    <row r="205" spans="1:4" x14ac:dyDescent="0.25">
      <c r="A205">
        <v>25.706083937984658</v>
      </c>
      <c r="B205">
        <f t="shared" si="9"/>
        <v>0.21840892949808205</v>
      </c>
      <c r="C205">
        <f t="shared" si="10"/>
        <v>0.10207175578407479</v>
      </c>
      <c r="D205">
        <f t="shared" si="11"/>
        <v>4.7702460484498173E-2</v>
      </c>
    </row>
    <row r="206" spans="1:4" x14ac:dyDescent="0.25">
      <c r="A206">
        <v>25.444664465248934</v>
      </c>
      <c r="B206">
        <f t="shared" si="9"/>
        <v>4.2404256670296771E-2</v>
      </c>
      <c r="C206">
        <f t="shared" si="10"/>
        <v>8.7320091456447105E-3</v>
      </c>
      <c r="D206">
        <f t="shared" si="11"/>
        <v>1.7981209837604083E-3</v>
      </c>
    </row>
    <row r="207" spans="1:4" x14ac:dyDescent="0.25">
      <c r="A207">
        <v>27.257271489725099</v>
      </c>
      <c r="B207">
        <f t="shared" si="9"/>
        <v>4.0744632121169779</v>
      </c>
      <c r="C207">
        <f t="shared" si="10"/>
        <v>8.2244260773929909</v>
      </c>
      <c r="D207">
        <f t="shared" si="11"/>
        <v>16.601250466894601</v>
      </c>
    </row>
    <row r="208" spans="1:4" x14ac:dyDescent="0.25">
      <c r="A208">
        <v>22.791469468211289</v>
      </c>
      <c r="B208">
        <f t="shared" si="9"/>
        <v>5.9891405276692868</v>
      </c>
      <c r="C208">
        <f t="shared" si="10"/>
        <v>-14.657056267005085</v>
      </c>
      <c r="D208">
        <f t="shared" si="11"/>
        <v>35.869804260170746</v>
      </c>
    </row>
    <row r="209" spans="1:4" x14ac:dyDescent="0.25">
      <c r="A209">
        <v>26.849274440246518</v>
      </c>
      <c r="B209">
        <f t="shared" si="9"/>
        <v>2.5938162660050965</v>
      </c>
      <c r="C209">
        <f t="shared" si="10"/>
        <v>4.1774264684063525</v>
      </c>
      <c r="D209">
        <f t="shared" si="11"/>
        <v>6.7278828217926216</v>
      </c>
    </row>
    <row r="210" spans="1:4" x14ac:dyDescent="0.25">
      <c r="A210">
        <v>25.657332748232875</v>
      </c>
      <c r="B210">
        <f t="shared" si="9"/>
        <v>0.17521861084534887</v>
      </c>
      <c r="C210">
        <f t="shared" si="10"/>
        <v>7.3344972370179465E-2</v>
      </c>
      <c r="D210">
        <f t="shared" si="11"/>
        <v>3.0701561586573809E-2</v>
      </c>
    </row>
    <row r="211" spans="1:4" x14ac:dyDescent="0.25">
      <c r="A211">
        <v>25.343038664141204</v>
      </c>
      <c r="B211">
        <f t="shared" si="9"/>
        <v>1.0877892903585967E-2</v>
      </c>
      <c r="C211">
        <f t="shared" si="10"/>
        <v>1.1345330925478822E-3</v>
      </c>
      <c r="D211">
        <f t="shared" si="11"/>
        <v>1.1832855402188593E-4</v>
      </c>
    </row>
    <row r="212" spans="1:4" x14ac:dyDescent="0.25">
      <c r="A212">
        <v>27.604372184578096</v>
      </c>
      <c r="B212">
        <f t="shared" si="9"/>
        <v>5.5962084100633467</v>
      </c>
      <c r="C212">
        <f t="shared" si="10"/>
        <v>13.238562183395995</v>
      </c>
      <c r="D212">
        <f t="shared" si="11"/>
        <v>31.317548568863732</v>
      </c>
    </row>
    <row r="213" spans="1:4" x14ac:dyDescent="0.25">
      <c r="A213">
        <v>30.408510332927108</v>
      </c>
      <c r="B213">
        <f t="shared" si="9"/>
        <v>26.726509511085805</v>
      </c>
      <c r="C213">
        <f t="shared" si="10"/>
        <v>138.16987517296673</v>
      </c>
      <c r="D213">
        <f t="shared" si="11"/>
        <v>714.30631064616</v>
      </c>
    </row>
    <row r="214" spans="1:4" x14ac:dyDescent="0.25">
      <c r="A214" s="19" t="s">
        <v>16</v>
      </c>
      <c r="B214" s="22">
        <f>SUM(B1:B213)</f>
        <v>1981.4615979764583</v>
      </c>
      <c r="C214" s="24">
        <f>SUM(C1:C213)</f>
        <v>-867.96891947153688</v>
      </c>
      <c r="D214" s="24">
        <f>SUM(D1:D213)</f>
        <v>53856.933828780428</v>
      </c>
    </row>
    <row r="215" spans="1:4" x14ac:dyDescent="0.25">
      <c r="A215" t="s">
        <v>17</v>
      </c>
      <c r="B215" s="1">
        <f>B214/213</f>
        <v>9.3026366102181139</v>
      </c>
      <c r="C215" s="1">
        <f t="shared" ref="C215:D215" si="12">C214/213</f>
        <v>-4.0749714529180139</v>
      </c>
      <c r="D215" s="1">
        <f t="shared" si="12"/>
        <v>252.84945459521327</v>
      </c>
    </row>
    <row r="216" spans="1:4" x14ac:dyDescent="0.25">
      <c r="B216" s="23">
        <f>DEVSQ(A1:A213)</f>
        <v>1981.4615979764583</v>
      </c>
      <c r="C216"/>
    </row>
    <row r="217" spans="1:4" x14ac:dyDescent="0.25">
      <c r="C217" s="20" t="s">
        <v>32</v>
      </c>
      <c r="D217" s="20" t="s">
        <v>33</v>
      </c>
    </row>
    <row r="218" spans="1:4" x14ac:dyDescent="0.25">
      <c r="C218" s="21">
        <f>C215/(B215^(3/2))</f>
        <v>-0.14362018639999444</v>
      </c>
      <c r="D218" s="21">
        <f>(D215/(B215^2))-3</f>
        <v>-7.8203877604243299E-2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00"/>
  <sheetViews>
    <sheetView zoomScaleNormal="100" workbookViewId="0">
      <selection activeCell="H18" sqref="H18"/>
    </sheetView>
  </sheetViews>
  <sheetFormatPr defaultRowHeight="15" x14ac:dyDescent="0.25"/>
  <cols>
    <col min="1" max="1" width="9.140625" style="25"/>
    <col min="4" max="4" width="17.28515625" customWidth="1"/>
    <col min="5" max="5" width="13.28515625" customWidth="1"/>
    <col min="8" max="8" width="11.140625" customWidth="1"/>
    <col min="9" max="9" width="12.7109375" bestFit="1" customWidth="1"/>
    <col min="10" max="10" width="12" bestFit="1" customWidth="1"/>
    <col min="20" max="20" width="12" bestFit="1" customWidth="1"/>
    <col min="24" max="24" width="10.140625" bestFit="1" customWidth="1"/>
    <col min="28" max="28" width="14.28515625" bestFit="1" customWidth="1"/>
  </cols>
  <sheetData>
    <row r="1" spans="1:30" x14ac:dyDescent="0.25">
      <c r="A1" s="25">
        <v>-276.94477466866374</v>
      </c>
      <c r="D1" s="26" t="s">
        <v>18</v>
      </c>
      <c r="E1" s="26"/>
      <c r="L1" t="s">
        <v>35</v>
      </c>
    </row>
    <row r="2" spans="1:30" x14ac:dyDescent="0.25">
      <c r="A2" s="25">
        <v>-257.75807444006205</v>
      </c>
      <c r="G2" s="27" t="s">
        <v>36</v>
      </c>
      <c r="H2" s="28">
        <f>MIN(A:A)</f>
        <v>-276.94477466866374</v>
      </c>
      <c r="I2" s="25"/>
      <c r="J2" s="29"/>
      <c r="K2" s="25"/>
    </row>
    <row r="3" spans="1:30" x14ac:dyDescent="0.25">
      <c r="A3" s="25">
        <v>-256.5066097304225</v>
      </c>
      <c r="D3" t="s">
        <v>19</v>
      </c>
      <c r="E3">
        <v>5.9819038256136992</v>
      </c>
      <c r="G3" s="27" t="s">
        <v>37</v>
      </c>
      <c r="H3" s="28">
        <f>MAX(A:A)</f>
        <v>283.53679226711392</v>
      </c>
      <c r="I3" s="25"/>
      <c r="J3" s="29"/>
      <c r="K3" s="25"/>
      <c r="L3" t="s">
        <v>95</v>
      </c>
    </row>
    <row r="4" spans="1:30" x14ac:dyDescent="0.25">
      <c r="A4" s="25">
        <v>-240.08295440580696</v>
      </c>
      <c r="D4" t="s">
        <v>20</v>
      </c>
      <c r="E4">
        <v>5.121353858394551</v>
      </c>
      <c r="G4" s="27" t="s">
        <v>38</v>
      </c>
      <c r="H4" s="28">
        <f>H3-H2</f>
        <v>560.48156693577766</v>
      </c>
      <c r="I4" s="25"/>
      <c r="J4" s="29"/>
      <c r="K4" s="25"/>
    </row>
    <row r="5" spans="1:30" x14ac:dyDescent="0.25">
      <c r="A5" s="25">
        <v>-219.11182557232678</v>
      </c>
      <c r="D5" t="s">
        <v>21</v>
      </c>
      <c r="E5">
        <v>10.284168183716247</v>
      </c>
      <c r="G5" s="27" t="s">
        <v>39</v>
      </c>
      <c r="H5" s="25">
        <f>SQRT(400)</f>
        <v>20</v>
      </c>
      <c r="I5" s="25"/>
      <c r="J5" s="29"/>
      <c r="K5" s="25"/>
      <c r="L5" t="s">
        <v>116</v>
      </c>
    </row>
    <row r="6" spans="1:30" x14ac:dyDescent="0.25">
      <c r="A6" s="25">
        <v>-218.35876395925879</v>
      </c>
      <c r="D6" t="s">
        <v>22</v>
      </c>
      <c r="E6">
        <v>-52.379505177668761</v>
      </c>
      <c r="G6" s="27" t="s">
        <v>40</v>
      </c>
      <c r="H6" s="28">
        <f>H4/20</f>
        <v>28.024078346788883</v>
      </c>
      <c r="I6" s="25"/>
      <c r="J6" s="25" t="s">
        <v>41</v>
      </c>
      <c r="K6" s="25"/>
      <c r="L6" t="s">
        <v>97</v>
      </c>
    </row>
    <row r="7" spans="1:30" x14ac:dyDescent="0.25">
      <c r="A7" s="25">
        <v>-216.32877178490162</v>
      </c>
      <c r="D7" t="s">
        <v>23</v>
      </c>
      <c r="E7">
        <v>102.42707716789103</v>
      </c>
      <c r="L7" s="25" t="s">
        <v>42</v>
      </c>
      <c r="M7" s="25"/>
      <c r="N7" s="25"/>
      <c r="O7" s="25"/>
      <c r="P7" s="25"/>
    </row>
    <row r="8" spans="1:30" x14ac:dyDescent="0.25">
      <c r="A8" s="25">
        <v>-214.53797671711072</v>
      </c>
      <c r="D8" t="s">
        <v>24</v>
      </c>
      <c r="E8">
        <v>10491.306137157104</v>
      </c>
      <c r="L8" s="25" t="s">
        <v>43</v>
      </c>
      <c r="M8" s="25"/>
      <c r="N8" s="25"/>
      <c r="O8" s="25"/>
      <c r="P8" s="25"/>
    </row>
    <row r="9" spans="1:30" x14ac:dyDescent="0.25">
      <c r="A9" s="25">
        <v>-211.79312170716003</v>
      </c>
      <c r="D9" t="s">
        <v>25</v>
      </c>
      <c r="E9">
        <v>-0.34494940868683477</v>
      </c>
    </row>
    <row r="10" spans="1:30" x14ac:dyDescent="0.25">
      <c r="A10" s="25">
        <v>-204.89460439421237</v>
      </c>
      <c r="D10" t="s">
        <v>26</v>
      </c>
      <c r="E10">
        <v>-0.1258586073962753</v>
      </c>
      <c r="L10" t="s">
        <v>94</v>
      </c>
      <c r="R10" t="s">
        <v>96</v>
      </c>
    </row>
    <row r="11" spans="1:30" x14ac:dyDescent="0.25">
      <c r="A11" s="25">
        <v>-194.86924429656938</v>
      </c>
      <c r="D11" t="s">
        <v>27</v>
      </c>
      <c r="E11">
        <v>560.48156693577766</v>
      </c>
      <c r="R11" t="s">
        <v>93</v>
      </c>
    </row>
    <row r="12" spans="1:30" x14ac:dyDescent="0.25">
      <c r="A12" s="25">
        <v>-187.9006958915852</v>
      </c>
      <c r="D12" t="s">
        <v>28</v>
      </c>
      <c r="E12">
        <v>-276.94477466866374</v>
      </c>
    </row>
    <row r="13" spans="1:30" x14ac:dyDescent="0.25">
      <c r="A13" s="25">
        <v>-184.69108908902854</v>
      </c>
      <c r="D13" t="s">
        <v>29</v>
      </c>
      <c r="E13">
        <v>283.53679226711392</v>
      </c>
    </row>
    <row r="14" spans="1:30" x14ac:dyDescent="0.25">
      <c r="A14" s="25">
        <v>-181.90030459663831</v>
      </c>
      <c r="D14" t="s">
        <v>30</v>
      </c>
      <c r="E14">
        <v>2392.7615302454797</v>
      </c>
    </row>
    <row r="15" spans="1:30" ht="15.75" thickBot="1" x14ac:dyDescent="0.3">
      <c r="A15" s="25">
        <v>-178.11225916375406</v>
      </c>
      <c r="D15" s="8" t="s">
        <v>31</v>
      </c>
      <c r="E15" s="8">
        <v>400</v>
      </c>
      <c r="L15" t="s">
        <v>44</v>
      </c>
    </row>
    <row r="16" spans="1:30" x14ac:dyDescent="0.25">
      <c r="A16" s="25">
        <v>-177.48061509337276</v>
      </c>
      <c r="H16" s="30" t="s">
        <v>45</v>
      </c>
      <c r="I16" s="31" t="s">
        <v>46</v>
      </c>
      <c r="L16" s="32"/>
      <c r="M16" s="32"/>
      <c r="N16" s="32"/>
      <c r="O16" s="32"/>
      <c r="P16" s="32"/>
      <c r="Q16" s="33" t="s">
        <v>45</v>
      </c>
      <c r="R16" s="34" t="s">
        <v>46</v>
      </c>
      <c r="S16" s="32"/>
      <c r="W16" s="32"/>
      <c r="X16" s="32"/>
      <c r="Y16" s="32"/>
      <c r="Z16" s="32"/>
      <c r="AA16" s="32"/>
      <c r="AB16" s="33" t="s">
        <v>45</v>
      </c>
      <c r="AC16" s="34" t="s">
        <v>46</v>
      </c>
      <c r="AD16" s="32"/>
    </row>
    <row r="17" spans="1:32" x14ac:dyDescent="0.25">
      <c r="A17" s="25">
        <v>-176.09363567316905</v>
      </c>
      <c r="C17" s="25"/>
      <c r="D17" s="35" t="s">
        <v>47</v>
      </c>
      <c r="E17" s="35" t="s">
        <v>48</v>
      </c>
      <c r="F17" s="35"/>
      <c r="G17" s="35" t="s">
        <v>49</v>
      </c>
      <c r="H17" s="35" t="s">
        <v>50</v>
      </c>
      <c r="I17" s="31" t="s">
        <v>51</v>
      </c>
      <c r="J17" s="31" t="s">
        <v>52</v>
      </c>
      <c r="L17" s="36"/>
      <c r="M17" s="37" t="s">
        <v>47</v>
      </c>
      <c r="N17" s="37" t="s">
        <v>48</v>
      </c>
      <c r="O17" s="37"/>
      <c r="P17" s="37" t="s">
        <v>49</v>
      </c>
      <c r="Q17" s="37" t="s">
        <v>50</v>
      </c>
      <c r="R17" s="38" t="s">
        <v>51</v>
      </c>
      <c r="S17" s="38" t="s">
        <v>52</v>
      </c>
      <c r="U17" t="s">
        <v>92</v>
      </c>
      <c r="W17" s="36"/>
      <c r="X17" s="37" t="s">
        <v>47</v>
      </c>
      <c r="Y17" s="37" t="s">
        <v>48</v>
      </c>
      <c r="Z17" s="37"/>
      <c r="AA17" s="37" t="s">
        <v>49</v>
      </c>
      <c r="AB17" s="37" t="s">
        <v>50</v>
      </c>
      <c r="AC17" s="38" t="s">
        <v>51</v>
      </c>
      <c r="AD17" s="38" t="s">
        <v>52</v>
      </c>
      <c r="AF17" t="s">
        <v>92</v>
      </c>
    </row>
    <row r="18" spans="1:32" x14ac:dyDescent="0.25">
      <c r="A18" s="25">
        <v>-174.24827092327178</v>
      </c>
      <c r="C18" s="27" t="s">
        <v>53</v>
      </c>
      <c r="D18" s="39">
        <v>-276</v>
      </c>
      <c r="E18" s="39">
        <f>D18+28</f>
        <v>-248</v>
      </c>
      <c r="F18" s="25" t="s">
        <v>54</v>
      </c>
      <c r="G18" s="29">
        <f>AVERAGE(D18,E18)</f>
        <v>-262</v>
      </c>
      <c r="H18" s="29">
        <f t="array" ref="H18:H38">FREQUENCY(A:A,E18:E37)</f>
        <v>3</v>
      </c>
      <c r="I18" s="40">
        <f>_xlfn.NORM.DIST(E18,6,100,1)-_xlfn.NORM.DIST(H2,6,100,1)</f>
        <v>3.2112027623829569E-3</v>
      </c>
      <c r="J18" s="41">
        <f>$E$15*I18</f>
        <v>1.2844811049531828</v>
      </c>
      <c r="L18" s="42"/>
      <c r="M18" s="43"/>
      <c r="N18" s="43"/>
      <c r="O18" s="36"/>
      <c r="P18" s="44"/>
      <c r="Q18" s="44"/>
      <c r="R18" s="32"/>
      <c r="S18" s="45"/>
      <c r="W18" s="42"/>
      <c r="X18" s="43"/>
      <c r="Y18" s="43"/>
      <c r="Z18" s="36"/>
      <c r="AA18" s="44"/>
      <c r="AB18" s="44"/>
      <c r="AC18" s="32"/>
      <c r="AD18" s="45"/>
    </row>
    <row r="19" spans="1:32" x14ac:dyDescent="0.25">
      <c r="A19" s="25">
        <v>-172.93677956331521</v>
      </c>
      <c r="C19" s="27" t="s">
        <v>53</v>
      </c>
      <c r="D19" s="39">
        <f>E18</f>
        <v>-248</v>
      </c>
      <c r="E19" s="39">
        <f>D19+28</f>
        <v>-220</v>
      </c>
      <c r="F19" s="25" t="s">
        <v>54</v>
      </c>
      <c r="G19" s="29">
        <f t="shared" ref="G19:G37" si="0">AVERAGE(D19,E19)</f>
        <v>-234</v>
      </c>
      <c r="H19" s="29">
        <v>1</v>
      </c>
      <c r="I19">
        <f t="shared" ref="I19:I37" si="1">_xlfn.NORM.DIST(E19,6,100,1)-_xlfn.NORM.DIST(D19,6,100,1)</f>
        <v>6.3680019754644651E-3</v>
      </c>
      <c r="J19" s="41">
        <f t="shared" ref="J19:J37" si="2">$E$15*I19</f>
        <v>2.5472007901857863</v>
      </c>
      <c r="L19" s="42"/>
      <c r="M19" s="46"/>
      <c r="N19" s="43"/>
      <c r="O19" s="36"/>
      <c r="P19" s="44"/>
      <c r="Q19" s="44"/>
      <c r="R19" s="32"/>
      <c r="S19" s="45"/>
      <c r="W19" s="42"/>
      <c r="X19" s="46"/>
      <c r="Y19" s="43"/>
      <c r="Z19" s="36"/>
      <c r="AA19" s="44"/>
      <c r="AB19" s="44"/>
      <c r="AC19" s="32"/>
      <c r="AD19" s="45"/>
    </row>
    <row r="20" spans="1:32" x14ac:dyDescent="0.25">
      <c r="A20" s="25">
        <v>-172.46111383428797</v>
      </c>
      <c r="C20" s="27" t="s">
        <v>53</v>
      </c>
      <c r="D20" s="39">
        <f t="shared" ref="D20:D24" si="3">E19</f>
        <v>-220</v>
      </c>
      <c r="E20" s="39">
        <f t="shared" ref="E20:E37" si="4">D20+28</f>
        <v>-192</v>
      </c>
      <c r="F20" s="25" t="s">
        <v>54</v>
      </c>
      <c r="G20" s="29">
        <f t="shared" si="0"/>
        <v>-206</v>
      </c>
      <c r="H20" s="29">
        <v>7</v>
      </c>
      <c r="I20">
        <f t="shared" si="1"/>
        <v>1.1941138922961449E-2</v>
      </c>
      <c r="J20" s="47">
        <f t="shared" si="2"/>
        <v>4.7764555691845798</v>
      </c>
      <c r="L20" s="42" t="s">
        <v>53</v>
      </c>
      <c r="M20" s="46">
        <f>H2</f>
        <v>-276.94477466866374</v>
      </c>
      <c r="N20" s="43">
        <f>E20</f>
        <v>-192</v>
      </c>
      <c r="O20" s="36" t="s">
        <v>54</v>
      </c>
      <c r="P20" s="44">
        <f t="shared" ref="P20:P35" si="5">AVERAGE(M20,N20)</f>
        <v>-234.47238733433187</v>
      </c>
      <c r="Q20" s="44">
        <f>SUM(H18:H20)</f>
        <v>11</v>
      </c>
      <c r="R20" s="48">
        <f>_xlfn.NORM.DIST(N20,6,100,1)-_xlfn.NORM.DIST(M20,6,100,1)</f>
        <v>2.152034366080887E-2</v>
      </c>
      <c r="S20" s="47">
        <f>$E$15*R20</f>
        <v>8.6081374643235478</v>
      </c>
      <c r="T20">
        <f>SUM(J18:J20)</f>
        <v>8.6081374643235478</v>
      </c>
      <c r="U20">
        <f>(Q20-S20)^2/S20</f>
        <v>0.6646044412375286</v>
      </c>
      <c r="W20" s="42" t="s">
        <v>53</v>
      </c>
      <c r="X20" s="46" t="s">
        <v>55</v>
      </c>
      <c r="Y20" s="43">
        <f>N20</f>
        <v>-192</v>
      </c>
      <c r="Z20" s="36" t="s">
        <v>54</v>
      </c>
      <c r="AA20" s="44">
        <f t="shared" ref="AA20:AA35" si="6">AVERAGE(X20,Y20)</f>
        <v>-192</v>
      </c>
      <c r="AB20" s="49">
        <f>SUM(H18:H20)</f>
        <v>11</v>
      </c>
      <c r="AC20" s="48">
        <f>_xlfn.NORM.DIST(Y20,6,100,1)-_xlfn.NORM.DIST(-1000,6,100,1)</f>
        <v>2.3851764341508513E-2</v>
      </c>
      <c r="AD20" s="47">
        <f t="shared" ref="AD20:AD35" si="7">$E$15*AC20</f>
        <v>9.5407057366034049</v>
      </c>
      <c r="AE20">
        <f>SUM(U18:U20)</f>
        <v>0.6646044412375286</v>
      </c>
      <c r="AF20">
        <f>(AB20-AD20)^2/AD20</f>
        <v>0.22320568372758035</v>
      </c>
    </row>
    <row r="21" spans="1:32" x14ac:dyDescent="0.25">
      <c r="A21" s="25">
        <v>-172.25829651579261</v>
      </c>
      <c r="C21" s="27" t="s">
        <v>53</v>
      </c>
      <c r="D21" s="39">
        <f t="shared" si="3"/>
        <v>-192</v>
      </c>
      <c r="E21" s="39">
        <f t="shared" si="4"/>
        <v>-164</v>
      </c>
      <c r="F21" s="25" t="s">
        <v>54</v>
      </c>
      <c r="G21" s="29">
        <f t="shared" si="0"/>
        <v>-178</v>
      </c>
      <c r="H21" s="29">
        <v>12</v>
      </c>
      <c r="I21">
        <f t="shared" si="1"/>
        <v>2.0713698417034528E-2</v>
      </c>
      <c r="J21">
        <f t="shared" si="2"/>
        <v>8.2854793668138118</v>
      </c>
      <c r="L21" s="42" t="s">
        <v>53</v>
      </c>
      <c r="M21" s="43">
        <f t="shared" ref="M21:M24" si="8">N20</f>
        <v>-192</v>
      </c>
      <c r="N21" s="43">
        <f t="shared" ref="N21:N34" si="9">M21+28</f>
        <v>-164</v>
      </c>
      <c r="O21" s="36" t="s">
        <v>54</v>
      </c>
      <c r="P21" s="44">
        <f t="shared" si="5"/>
        <v>-178</v>
      </c>
      <c r="Q21" s="44">
        <f>H21</f>
        <v>12</v>
      </c>
      <c r="R21" s="32">
        <f t="shared" ref="R21:R34" si="10">_xlfn.NORM.DIST(N21,6,100,1)-_xlfn.NORM.DIST(M21,6,100,1)</f>
        <v>2.0713698417034528E-2</v>
      </c>
      <c r="S21" s="32">
        <f t="shared" ref="S21:S35" si="11">$E$15*R21</f>
        <v>8.2854793668138118</v>
      </c>
      <c r="U21">
        <f t="shared" ref="U21:U35" si="12">(Q21-S21)^2/S21</f>
        <v>1.6652824687042609</v>
      </c>
      <c r="W21" s="42" t="s">
        <v>53</v>
      </c>
      <c r="X21" s="43">
        <f t="shared" ref="X21:X24" si="13">Y20</f>
        <v>-192</v>
      </c>
      <c r="Y21" s="43">
        <f t="shared" ref="Y21:Y34" si="14">X21+28</f>
        <v>-164</v>
      </c>
      <c r="Z21" s="36" t="s">
        <v>54</v>
      </c>
      <c r="AA21" s="44">
        <f t="shared" si="6"/>
        <v>-178</v>
      </c>
      <c r="AB21" s="44">
        <f>H21</f>
        <v>12</v>
      </c>
      <c r="AC21" s="32">
        <f t="shared" ref="AC21:AC34" si="15">_xlfn.NORM.DIST(Y21,6,100,1)-_xlfn.NORM.DIST(X21,6,100,1)</f>
        <v>2.0713698417034528E-2</v>
      </c>
      <c r="AD21" s="32">
        <f t="shared" si="7"/>
        <v>8.2854793668138118</v>
      </c>
      <c r="AF21">
        <f>(AB21-AD21)^2/AD21</f>
        <v>1.6652824687042609</v>
      </c>
    </row>
    <row r="22" spans="1:32" x14ac:dyDescent="0.25">
      <c r="A22" s="25">
        <v>-169.04323274502531</v>
      </c>
      <c r="C22" s="27" t="s">
        <v>53</v>
      </c>
      <c r="D22" s="39">
        <f t="shared" si="3"/>
        <v>-164</v>
      </c>
      <c r="E22" s="39">
        <f t="shared" si="4"/>
        <v>-136</v>
      </c>
      <c r="F22" s="25" t="s">
        <v>54</v>
      </c>
      <c r="G22" s="29">
        <f t="shared" si="0"/>
        <v>-150</v>
      </c>
      <c r="H22" s="29">
        <v>13</v>
      </c>
      <c r="I22">
        <f t="shared" si="1"/>
        <v>3.3238377768003306E-2</v>
      </c>
      <c r="J22">
        <f t="shared" si="2"/>
        <v>13.295351107201322</v>
      </c>
      <c r="L22" s="42" t="s">
        <v>53</v>
      </c>
      <c r="M22" s="43">
        <f t="shared" si="8"/>
        <v>-164</v>
      </c>
      <c r="N22" s="43">
        <f t="shared" si="9"/>
        <v>-136</v>
      </c>
      <c r="O22" s="36" t="s">
        <v>54</v>
      </c>
      <c r="P22" s="44">
        <f t="shared" si="5"/>
        <v>-150</v>
      </c>
      <c r="Q22" s="44">
        <f t="shared" ref="Q22:Q34" si="16">H22</f>
        <v>13</v>
      </c>
      <c r="R22" s="32">
        <f t="shared" si="10"/>
        <v>3.3238377768003306E-2</v>
      </c>
      <c r="S22" s="32">
        <f t="shared" si="11"/>
        <v>13.295351107201322</v>
      </c>
      <c r="U22">
        <f t="shared" si="12"/>
        <v>6.5611111599601134E-3</v>
      </c>
      <c r="W22" s="42" t="s">
        <v>53</v>
      </c>
      <c r="X22" s="43">
        <f t="shared" si="13"/>
        <v>-164</v>
      </c>
      <c r="Y22" s="43">
        <f t="shared" si="14"/>
        <v>-136</v>
      </c>
      <c r="Z22" s="36" t="s">
        <v>54</v>
      </c>
      <c r="AA22" s="44">
        <f t="shared" si="6"/>
        <v>-150</v>
      </c>
      <c r="AB22" s="44">
        <f t="shared" ref="AB22:AB34" si="17">H22</f>
        <v>13</v>
      </c>
      <c r="AC22" s="32">
        <f t="shared" si="15"/>
        <v>3.3238377768003306E-2</v>
      </c>
      <c r="AD22" s="32">
        <f t="shared" si="7"/>
        <v>13.295351107201322</v>
      </c>
      <c r="AF22">
        <f t="shared" ref="AF22:AF36" si="18">(AB22-AD22)^2/AD22</f>
        <v>6.5611111599601134E-3</v>
      </c>
    </row>
    <row r="23" spans="1:32" x14ac:dyDescent="0.25">
      <c r="A23" s="25">
        <v>-168.28198567964137</v>
      </c>
      <c r="C23" s="27" t="s">
        <v>53</v>
      </c>
      <c r="D23" s="39">
        <f t="shared" si="3"/>
        <v>-136</v>
      </c>
      <c r="E23" s="39">
        <f t="shared" si="4"/>
        <v>-108</v>
      </c>
      <c r="F23" s="25" t="s">
        <v>54</v>
      </c>
      <c r="G23" s="29">
        <f t="shared" si="0"/>
        <v>-122</v>
      </c>
      <c r="H23" s="29">
        <v>19</v>
      </c>
      <c r="I23">
        <f t="shared" si="1"/>
        <v>4.9339310036251888E-2</v>
      </c>
      <c r="J23">
        <f t="shared" si="2"/>
        <v>19.735724014500754</v>
      </c>
      <c r="L23" s="42" t="s">
        <v>53</v>
      </c>
      <c r="M23" s="43">
        <f t="shared" si="8"/>
        <v>-136</v>
      </c>
      <c r="N23" s="43">
        <f t="shared" si="9"/>
        <v>-108</v>
      </c>
      <c r="O23" s="36" t="s">
        <v>54</v>
      </c>
      <c r="P23" s="44">
        <f t="shared" si="5"/>
        <v>-122</v>
      </c>
      <c r="Q23" s="44">
        <f t="shared" si="16"/>
        <v>19</v>
      </c>
      <c r="R23" s="32">
        <f t="shared" si="10"/>
        <v>4.9339310036251888E-2</v>
      </c>
      <c r="S23" s="32">
        <f t="shared" si="11"/>
        <v>19.735724014500754</v>
      </c>
      <c r="U23">
        <f t="shared" si="12"/>
        <v>2.7426904891626705E-2</v>
      </c>
      <c r="W23" s="42" t="s">
        <v>53</v>
      </c>
      <c r="X23" s="43">
        <f t="shared" si="13"/>
        <v>-136</v>
      </c>
      <c r="Y23" s="43">
        <f t="shared" si="14"/>
        <v>-108</v>
      </c>
      <c r="Z23" s="36" t="s">
        <v>54</v>
      </c>
      <c r="AA23" s="44">
        <f t="shared" si="6"/>
        <v>-122</v>
      </c>
      <c r="AB23" s="44">
        <f t="shared" si="17"/>
        <v>19</v>
      </c>
      <c r="AC23" s="32">
        <f t="shared" si="15"/>
        <v>4.9339310036251888E-2</v>
      </c>
      <c r="AD23" s="32">
        <f t="shared" si="7"/>
        <v>19.735724014500754</v>
      </c>
      <c r="AF23">
        <f t="shared" si="18"/>
        <v>2.7426904891626705E-2</v>
      </c>
    </row>
    <row r="24" spans="1:32" x14ac:dyDescent="0.25">
      <c r="A24" s="25">
        <v>-161.23976820381358</v>
      </c>
      <c r="C24" s="27" t="s">
        <v>53</v>
      </c>
      <c r="D24" s="39">
        <f t="shared" si="3"/>
        <v>-108</v>
      </c>
      <c r="E24" s="39">
        <f t="shared" si="4"/>
        <v>-80</v>
      </c>
      <c r="F24" s="25" t="s">
        <v>54</v>
      </c>
      <c r="G24" s="29">
        <f t="shared" si="0"/>
        <v>-94</v>
      </c>
      <c r="H24" s="29">
        <v>31</v>
      </c>
      <c r="I24">
        <f t="shared" si="1"/>
        <v>6.7751370689010076E-2</v>
      </c>
      <c r="J24">
        <f t="shared" si="2"/>
        <v>27.10054827560403</v>
      </c>
      <c r="L24" s="42" t="s">
        <v>53</v>
      </c>
      <c r="M24" s="43">
        <f t="shared" si="8"/>
        <v>-108</v>
      </c>
      <c r="N24" s="43">
        <f t="shared" si="9"/>
        <v>-80</v>
      </c>
      <c r="O24" s="36" t="s">
        <v>54</v>
      </c>
      <c r="P24" s="44">
        <f t="shared" si="5"/>
        <v>-94</v>
      </c>
      <c r="Q24" s="44">
        <f t="shared" si="16"/>
        <v>31</v>
      </c>
      <c r="R24" s="32">
        <f t="shared" si="10"/>
        <v>6.7751370689010076E-2</v>
      </c>
      <c r="S24" s="32">
        <f t="shared" si="11"/>
        <v>27.10054827560403</v>
      </c>
      <c r="U24">
        <f t="shared" si="12"/>
        <v>0.56108546573513152</v>
      </c>
      <c r="W24" s="42" t="s">
        <v>53</v>
      </c>
      <c r="X24" s="43">
        <f t="shared" si="13"/>
        <v>-108</v>
      </c>
      <c r="Y24" s="43">
        <f t="shared" si="14"/>
        <v>-80</v>
      </c>
      <c r="Z24" s="36" t="s">
        <v>54</v>
      </c>
      <c r="AA24" s="44">
        <f t="shared" si="6"/>
        <v>-94</v>
      </c>
      <c r="AB24" s="44">
        <f t="shared" si="17"/>
        <v>31</v>
      </c>
      <c r="AC24" s="32">
        <f t="shared" si="15"/>
        <v>6.7751370689010076E-2</v>
      </c>
      <c r="AD24" s="32">
        <f t="shared" si="7"/>
        <v>27.10054827560403</v>
      </c>
      <c r="AF24">
        <f t="shared" si="18"/>
        <v>0.56108546573513152</v>
      </c>
    </row>
    <row r="25" spans="1:32" x14ac:dyDescent="0.25">
      <c r="A25" s="25">
        <v>-155.88921087328345</v>
      </c>
      <c r="C25" s="27" t="s">
        <v>53</v>
      </c>
      <c r="D25" s="39">
        <f>E24</f>
        <v>-80</v>
      </c>
      <c r="E25" s="39">
        <f t="shared" si="4"/>
        <v>-52</v>
      </c>
      <c r="F25" s="25" t="s">
        <v>54</v>
      </c>
      <c r="G25" s="29">
        <f t="shared" si="0"/>
        <v>-66</v>
      </c>
      <c r="H25" s="29">
        <v>33</v>
      </c>
      <c r="I25">
        <f t="shared" si="1"/>
        <v>8.6062787646755984E-2</v>
      </c>
      <c r="J25">
        <f t="shared" si="2"/>
        <v>34.425115058702396</v>
      </c>
      <c r="L25" s="42" t="s">
        <v>53</v>
      </c>
      <c r="M25" s="43">
        <f>N24</f>
        <v>-80</v>
      </c>
      <c r="N25" s="43">
        <f t="shared" si="9"/>
        <v>-52</v>
      </c>
      <c r="O25" s="36" t="s">
        <v>54</v>
      </c>
      <c r="P25" s="44">
        <f t="shared" si="5"/>
        <v>-66</v>
      </c>
      <c r="Q25" s="44">
        <f t="shared" si="16"/>
        <v>33</v>
      </c>
      <c r="R25" s="32">
        <f t="shared" si="10"/>
        <v>8.6062787646755984E-2</v>
      </c>
      <c r="S25" s="32">
        <f t="shared" si="11"/>
        <v>34.425115058702396</v>
      </c>
      <c r="U25">
        <f t="shared" si="12"/>
        <v>5.8996256862965057E-2</v>
      </c>
      <c r="W25" s="42" t="s">
        <v>53</v>
      </c>
      <c r="X25" s="43">
        <f>Y24</f>
        <v>-80</v>
      </c>
      <c r="Y25" s="43">
        <f t="shared" si="14"/>
        <v>-52</v>
      </c>
      <c r="Z25" s="36" t="s">
        <v>54</v>
      </c>
      <c r="AA25" s="44">
        <f t="shared" si="6"/>
        <v>-66</v>
      </c>
      <c r="AB25" s="44">
        <f t="shared" si="17"/>
        <v>33</v>
      </c>
      <c r="AC25" s="32">
        <f t="shared" si="15"/>
        <v>8.6062787646755984E-2</v>
      </c>
      <c r="AD25" s="32">
        <f t="shared" si="7"/>
        <v>34.425115058702396</v>
      </c>
      <c r="AF25">
        <f t="shared" si="18"/>
        <v>5.8996256862965057E-2</v>
      </c>
    </row>
    <row r="26" spans="1:32" x14ac:dyDescent="0.25">
      <c r="A26" s="25">
        <v>-153.85876395157538</v>
      </c>
      <c r="C26" s="27" t="s">
        <v>53</v>
      </c>
      <c r="D26" s="39">
        <f t="shared" ref="D26:D37" si="19">E25</f>
        <v>-52</v>
      </c>
      <c r="E26" s="39">
        <f t="shared" si="4"/>
        <v>-24</v>
      </c>
      <c r="F26" s="25" t="s">
        <v>54</v>
      </c>
      <c r="G26" s="29">
        <f t="shared" si="0"/>
        <v>-38</v>
      </c>
      <c r="H26" s="29">
        <v>30</v>
      </c>
      <c r="I26">
        <f t="shared" si="1"/>
        <v>0.10113126891248303</v>
      </c>
      <c r="J26">
        <f t="shared" si="2"/>
        <v>40.452507564993212</v>
      </c>
      <c r="L26" s="42" t="s">
        <v>53</v>
      </c>
      <c r="M26" s="43">
        <f t="shared" ref="M26:M35" si="20">N25</f>
        <v>-52</v>
      </c>
      <c r="N26" s="43">
        <f t="shared" si="9"/>
        <v>-24</v>
      </c>
      <c r="O26" s="36" t="s">
        <v>54</v>
      </c>
      <c r="P26" s="44">
        <f t="shared" si="5"/>
        <v>-38</v>
      </c>
      <c r="Q26" s="44">
        <f t="shared" si="16"/>
        <v>30</v>
      </c>
      <c r="R26" s="32">
        <f t="shared" si="10"/>
        <v>0.10113126891248303</v>
      </c>
      <c r="S26" s="32">
        <f t="shared" si="11"/>
        <v>40.452507564993212</v>
      </c>
      <c r="U26">
        <f t="shared" si="12"/>
        <v>2.700819330438426</v>
      </c>
      <c r="W26" s="42" t="s">
        <v>53</v>
      </c>
      <c r="X26" s="43">
        <f t="shared" ref="X26:X35" si="21">Y25</f>
        <v>-52</v>
      </c>
      <c r="Y26" s="43">
        <f t="shared" si="14"/>
        <v>-24</v>
      </c>
      <c r="Z26" s="36" t="s">
        <v>54</v>
      </c>
      <c r="AA26" s="44">
        <f t="shared" si="6"/>
        <v>-38</v>
      </c>
      <c r="AB26" s="44">
        <f t="shared" si="17"/>
        <v>30</v>
      </c>
      <c r="AC26" s="32">
        <f t="shared" si="15"/>
        <v>0.10113126891248303</v>
      </c>
      <c r="AD26" s="32">
        <f t="shared" si="7"/>
        <v>40.452507564993212</v>
      </c>
      <c r="AF26">
        <f t="shared" si="18"/>
        <v>2.700819330438426</v>
      </c>
    </row>
    <row r="27" spans="1:32" x14ac:dyDescent="0.25">
      <c r="A27" s="25">
        <v>-152.15709936455823</v>
      </c>
      <c r="C27" s="27" t="s">
        <v>53</v>
      </c>
      <c r="D27" s="39">
        <f t="shared" si="19"/>
        <v>-24</v>
      </c>
      <c r="E27" s="39">
        <f t="shared" si="4"/>
        <v>4</v>
      </c>
      <c r="F27" s="25" t="s">
        <v>54</v>
      </c>
      <c r="G27" s="29">
        <f t="shared" si="0"/>
        <v>-10</v>
      </c>
      <c r="H27" s="29">
        <v>39</v>
      </c>
      <c r="I27">
        <f t="shared" si="1"/>
        <v>0.10993310847205068</v>
      </c>
      <c r="J27">
        <f t="shared" si="2"/>
        <v>43.973243388820272</v>
      </c>
      <c r="L27" s="42" t="s">
        <v>53</v>
      </c>
      <c r="M27" s="43">
        <f t="shared" si="20"/>
        <v>-24</v>
      </c>
      <c r="N27" s="43">
        <f t="shared" si="9"/>
        <v>4</v>
      </c>
      <c r="O27" s="36" t="s">
        <v>54</v>
      </c>
      <c r="P27" s="44">
        <f t="shared" si="5"/>
        <v>-10</v>
      </c>
      <c r="Q27" s="44">
        <f t="shared" si="16"/>
        <v>39</v>
      </c>
      <c r="R27" s="32">
        <f t="shared" si="10"/>
        <v>0.10993310847205068</v>
      </c>
      <c r="S27" s="32">
        <f t="shared" si="11"/>
        <v>43.973243388820272</v>
      </c>
      <c r="U27">
        <f t="shared" si="12"/>
        <v>0.5624590750731997</v>
      </c>
      <c r="W27" s="42" t="s">
        <v>53</v>
      </c>
      <c r="X27" s="43">
        <f t="shared" si="21"/>
        <v>-24</v>
      </c>
      <c r="Y27" s="43">
        <f t="shared" si="14"/>
        <v>4</v>
      </c>
      <c r="Z27" s="36" t="s">
        <v>54</v>
      </c>
      <c r="AA27" s="44">
        <f t="shared" si="6"/>
        <v>-10</v>
      </c>
      <c r="AB27" s="44">
        <f t="shared" si="17"/>
        <v>39</v>
      </c>
      <c r="AC27" s="32">
        <f t="shared" si="15"/>
        <v>0.10993310847205068</v>
      </c>
      <c r="AD27" s="32">
        <f t="shared" si="7"/>
        <v>43.973243388820272</v>
      </c>
      <c r="AF27">
        <f t="shared" si="18"/>
        <v>0.5624590750731997</v>
      </c>
    </row>
    <row r="28" spans="1:32" x14ac:dyDescent="0.25">
      <c r="A28" s="25">
        <v>-150.87925930856727</v>
      </c>
      <c r="C28" s="27" t="s">
        <v>53</v>
      </c>
      <c r="D28" s="39">
        <f t="shared" si="19"/>
        <v>4</v>
      </c>
      <c r="E28" s="39">
        <f t="shared" si="4"/>
        <v>32</v>
      </c>
      <c r="F28" s="25" t="s">
        <v>54</v>
      </c>
      <c r="G28" s="29">
        <f t="shared" si="0"/>
        <v>18</v>
      </c>
      <c r="H28" s="29">
        <v>48</v>
      </c>
      <c r="I28">
        <f t="shared" si="1"/>
        <v>0.11054642691866251</v>
      </c>
      <c r="J28">
        <f t="shared" si="2"/>
        <v>44.218570767465003</v>
      </c>
      <c r="L28" s="42" t="s">
        <v>53</v>
      </c>
      <c r="M28" s="43">
        <f t="shared" si="20"/>
        <v>4</v>
      </c>
      <c r="N28" s="43">
        <f t="shared" si="9"/>
        <v>32</v>
      </c>
      <c r="O28" s="36" t="s">
        <v>54</v>
      </c>
      <c r="P28" s="44">
        <f t="shared" si="5"/>
        <v>18</v>
      </c>
      <c r="Q28" s="44">
        <f t="shared" si="16"/>
        <v>48</v>
      </c>
      <c r="R28" s="32">
        <f t="shared" si="10"/>
        <v>0.11054642691866251</v>
      </c>
      <c r="S28" s="32">
        <f t="shared" si="11"/>
        <v>44.218570767465003</v>
      </c>
      <c r="U28">
        <f t="shared" si="12"/>
        <v>0.32337560424253331</v>
      </c>
      <c r="W28" s="42" t="s">
        <v>53</v>
      </c>
      <c r="X28" s="43">
        <f t="shared" si="21"/>
        <v>4</v>
      </c>
      <c r="Y28" s="43">
        <f t="shared" si="14"/>
        <v>32</v>
      </c>
      <c r="Z28" s="36" t="s">
        <v>54</v>
      </c>
      <c r="AA28" s="44">
        <f t="shared" si="6"/>
        <v>18</v>
      </c>
      <c r="AB28" s="44">
        <f t="shared" si="17"/>
        <v>48</v>
      </c>
      <c r="AC28" s="32">
        <f t="shared" si="15"/>
        <v>0.11054642691866251</v>
      </c>
      <c r="AD28" s="32">
        <f t="shared" si="7"/>
        <v>44.218570767465003</v>
      </c>
      <c r="AF28">
        <f t="shared" si="18"/>
        <v>0.32337560424253331</v>
      </c>
    </row>
    <row r="29" spans="1:32" x14ac:dyDescent="0.25">
      <c r="A29" s="25">
        <v>-148.60279407002963</v>
      </c>
      <c r="C29" s="27" t="s">
        <v>53</v>
      </c>
      <c r="D29" s="39">
        <f t="shared" si="19"/>
        <v>32</v>
      </c>
      <c r="E29" s="39">
        <f t="shared" si="4"/>
        <v>60</v>
      </c>
      <c r="F29" s="25" t="s">
        <v>54</v>
      </c>
      <c r="G29" s="29">
        <f t="shared" si="0"/>
        <v>46</v>
      </c>
      <c r="H29" s="29">
        <v>41</v>
      </c>
      <c r="I29">
        <f t="shared" si="1"/>
        <v>0.10283337058254149</v>
      </c>
      <c r="J29">
        <f t="shared" si="2"/>
        <v>41.133348233016598</v>
      </c>
      <c r="L29" s="42" t="s">
        <v>53</v>
      </c>
      <c r="M29" s="43">
        <f t="shared" si="20"/>
        <v>32</v>
      </c>
      <c r="N29" s="43">
        <f t="shared" si="9"/>
        <v>60</v>
      </c>
      <c r="O29" s="36" t="s">
        <v>54</v>
      </c>
      <c r="P29" s="44">
        <f t="shared" si="5"/>
        <v>46</v>
      </c>
      <c r="Q29" s="44">
        <f t="shared" si="16"/>
        <v>41</v>
      </c>
      <c r="R29" s="32">
        <f t="shared" si="10"/>
        <v>0.10283337058254149</v>
      </c>
      <c r="S29" s="32">
        <f t="shared" si="11"/>
        <v>41.133348233016598</v>
      </c>
      <c r="U29">
        <f t="shared" si="12"/>
        <v>4.3229525464148695E-4</v>
      </c>
      <c r="W29" s="42" t="s">
        <v>53</v>
      </c>
      <c r="X29" s="43">
        <f t="shared" si="21"/>
        <v>32</v>
      </c>
      <c r="Y29" s="43">
        <f t="shared" si="14"/>
        <v>60</v>
      </c>
      <c r="Z29" s="36" t="s">
        <v>54</v>
      </c>
      <c r="AA29" s="44">
        <f t="shared" si="6"/>
        <v>46</v>
      </c>
      <c r="AB29" s="44">
        <f t="shared" si="17"/>
        <v>41</v>
      </c>
      <c r="AC29" s="32">
        <f t="shared" si="15"/>
        <v>0.10283337058254149</v>
      </c>
      <c r="AD29" s="32">
        <f t="shared" si="7"/>
        <v>41.133348233016598</v>
      </c>
      <c r="AF29">
        <f t="shared" si="18"/>
        <v>4.3229525464148695E-4</v>
      </c>
    </row>
    <row r="30" spans="1:32" x14ac:dyDescent="0.25">
      <c r="A30" s="25">
        <v>-144.41866369452327</v>
      </c>
      <c r="C30" s="27" t="s">
        <v>53</v>
      </c>
      <c r="D30" s="39">
        <f t="shared" si="19"/>
        <v>60</v>
      </c>
      <c r="E30" s="39">
        <f t="shared" si="4"/>
        <v>88</v>
      </c>
      <c r="F30" s="25" t="s">
        <v>54</v>
      </c>
      <c r="G30" s="29">
        <f t="shared" si="0"/>
        <v>74</v>
      </c>
      <c r="H30" s="29">
        <v>39</v>
      </c>
      <c r="I30">
        <f t="shared" si="1"/>
        <v>8.8490462629884914E-2</v>
      </c>
      <c r="J30">
        <f t="shared" si="2"/>
        <v>35.396185051953964</v>
      </c>
      <c r="L30" s="42" t="s">
        <v>53</v>
      </c>
      <c r="M30" s="43">
        <f t="shared" si="20"/>
        <v>60</v>
      </c>
      <c r="N30" s="43">
        <f t="shared" si="9"/>
        <v>88</v>
      </c>
      <c r="O30" s="36" t="s">
        <v>54</v>
      </c>
      <c r="P30" s="44">
        <f t="shared" si="5"/>
        <v>74</v>
      </c>
      <c r="Q30" s="44">
        <f t="shared" si="16"/>
        <v>39</v>
      </c>
      <c r="R30" s="32">
        <f t="shared" si="10"/>
        <v>8.8490462629884914E-2</v>
      </c>
      <c r="S30" s="32">
        <f t="shared" si="11"/>
        <v>35.396185051953964</v>
      </c>
      <c r="U30">
        <f t="shared" si="12"/>
        <v>0.36691756924361291</v>
      </c>
      <c r="W30" s="42" t="s">
        <v>53</v>
      </c>
      <c r="X30" s="43">
        <f t="shared" si="21"/>
        <v>60</v>
      </c>
      <c r="Y30" s="43">
        <f t="shared" si="14"/>
        <v>88</v>
      </c>
      <c r="Z30" s="36" t="s">
        <v>54</v>
      </c>
      <c r="AA30" s="44">
        <f t="shared" si="6"/>
        <v>74</v>
      </c>
      <c r="AB30" s="44">
        <f t="shared" si="17"/>
        <v>39</v>
      </c>
      <c r="AC30" s="32">
        <f t="shared" si="15"/>
        <v>8.8490462629884914E-2</v>
      </c>
      <c r="AD30" s="32">
        <f t="shared" si="7"/>
        <v>35.396185051953964</v>
      </c>
      <c r="AF30">
        <f t="shared" si="18"/>
        <v>0.36691756924361291</v>
      </c>
    </row>
    <row r="31" spans="1:32" x14ac:dyDescent="0.25">
      <c r="A31" s="25">
        <v>-143.53463484439999</v>
      </c>
      <c r="C31" s="27" t="s">
        <v>53</v>
      </c>
      <c r="D31" s="39">
        <f t="shared" si="19"/>
        <v>88</v>
      </c>
      <c r="E31" s="39">
        <f t="shared" si="4"/>
        <v>116</v>
      </c>
      <c r="F31" s="25" t="s">
        <v>54</v>
      </c>
      <c r="G31" s="29">
        <f t="shared" si="0"/>
        <v>102</v>
      </c>
      <c r="H31" s="29">
        <v>22</v>
      </c>
      <c r="I31">
        <f t="shared" si="1"/>
        <v>7.0441992639430406E-2</v>
      </c>
      <c r="J31">
        <f t="shared" si="2"/>
        <v>28.176797055772163</v>
      </c>
      <c r="L31" s="42" t="s">
        <v>53</v>
      </c>
      <c r="M31" s="43">
        <f t="shared" si="20"/>
        <v>88</v>
      </c>
      <c r="N31" s="43">
        <f t="shared" si="9"/>
        <v>116</v>
      </c>
      <c r="O31" s="36" t="s">
        <v>54</v>
      </c>
      <c r="P31" s="44">
        <f t="shared" si="5"/>
        <v>102</v>
      </c>
      <c r="Q31" s="44">
        <f t="shared" si="16"/>
        <v>22</v>
      </c>
      <c r="R31" s="32">
        <f t="shared" si="10"/>
        <v>7.0441992639430406E-2</v>
      </c>
      <c r="S31" s="32">
        <f t="shared" si="11"/>
        <v>28.176797055772163</v>
      </c>
      <c r="U31">
        <f t="shared" si="12"/>
        <v>1.3540510581340137</v>
      </c>
      <c r="W31" s="42" t="s">
        <v>53</v>
      </c>
      <c r="X31" s="43">
        <f t="shared" si="21"/>
        <v>88</v>
      </c>
      <c r="Y31" s="43">
        <f t="shared" si="14"/>
        <v>116</v>
      </c>
      <c r="Z31" s="36" t="s">
        <v>54</v>
      </c>
      <c r="AA31" s="44">
        <f t="shared" si="6"/>
        <v>102</v>
      </c>
      <c r="AB31" s="44">
        <f t="shared" si="17"/>
        <v>22</v>
      </c>
      <c r="AC31" s="32">
        <f t="shared" si="15"/>
        <v>7.0441992639430406E-2</v>
      </c>
      <c r="AD31" s="32">
        <f t="shared" si="7"/>
        <v>28.176797055772163</v>
      </c>
      <c r="AF31">
        <f t="shared" si="18"/>
        <v>1.3540510581340137</v>
      </c>
    </row>
    <row r="32" spans="1:32" x14ac:dyDescent="0.25">
      <c r="A32" s="25">
        <v>-143.40594134409912</v>
      </c>
      <c r="C32" s="27" t="s">
        <v>53</v>
      </c>
      <c r="D32" s="39">
        <f t="shared" si="19"/>
        <v>116</v>
      </c>
      <c r="E32" s="39">
        <f t="shared" si="4"/>
        <v>144</v>
      </c>
      <c r="F32" s="25" t="s">
        <v>54</v>
      </c>
      <c r="G32" s="29">
        <f t="shared" si="0"/>
        <v>130</v>
      </c>
      <c r="H32" s="29">
        <v>24</v>
      </c>
      <c r="I32">
        <f t="shared" si="1"/>
        <v>5.1872738531368423E-2</v>
      </c>
      <c r="J32">
        <f t="shared" si="2"/>
        <v>20.749095412547369</v>
      </c>
      <c r="L32" s="42" t="s">
        <v>53</v>
      </c>
      <c r="M32" s="43">
        <f t="shared" si="20"/>
        <v>116</v>
      </c>
      <c r="N32" s="43">
        <f t="shared" si="9"/>
        <v>144</v>
      </c>
      <c r="O32" s="36" t="s">
        <v>54</v>
      </c>
      <c r="P32" s="44">
        <f t="shared" si="5"/>
        <v>130</v>
      </c>
      <c r="Q32" s="44">
        <f t="shared" si="16"/>
        <v>24</v>
      </c>
      <c r="R32" s="32">
        <f t="shared" si="10"/>
        <v>5.1872738531368423E-2</v>
      </c>
      <c r="S32" s="32">
        <f t="shared" si="11"/>
        <v>20.749095412547369</v>
      </c>
      <c r="U32">
        <f t="shared" si="12"/>
        <v>0.50934175329540687</v>
      </c>
      <c r="W32" s="42" t="s">
        <v>53</v>
      </c>
      <c r="X32" s="43">
        <f t="shared" si="21"/>
        <v>116</v>
      </c>
      <c r="Y32" s="43">
        <f t="shared" si="14"/>
        <v>144</v>
      </c>
      <c r="Z32" s="36" t="s">
        <v>54</v>
      </c>
      <c r="AA32" s="44">
        <f t="shared" si="6"/>
        <v>130</v>
      </c>
      <c r="AB32" s="44">
        <f t="shared" si="17"/>
        <v>24</v>
      </c>
      <c r="AC32" s="32">
        <f t="shared" si="15"/>
        <v>5.1872738531368423E-2</v>
      </c>
      <c r="AD32" s="32">
        <f t="shared" si="7"/>
        <v>20.749095412547369</v>
      </c>
      <c r="AF32">
        <f t="shared" si="18"/>
        <v>0.50934175329540687</v>
      </c>
    </row>
    <row r="33" spans="1:32" x14ac:dyDescent="0.25">
      <c r="A33" s="25">
        <v>-139.6169864165131</v>
      </c>
      <c r="C33" s="27" t="s">
        <v>53</v>
      </c>
      <c r="D33" s="39">
        <f t="shared" si="19"/>
        <v>144</v>
      </c>
      <c r="E33" s="39">
        <f t="shared" si="4"/>
        <v>172</v>
      </c>
      <c r="F33" s="25" t="s">
        <v>54</v>
      </c>
      <c r="G33" s="29">
        <f t="shared" si="0"/>
        <v>158</v>
      </c>
      <c r="H33" s="29">
        <v>19</v>
      </c>
      <c r="I33">
        <f t="shared" si="1"/>
        <v>3.5336096148291363E-2</v>
      </c>
      <c r="J33">
        <f t="shared" si="2"/>
        <v>14.134438459316545</v>
      </c>
      <c r="L33" s="42" t="s">
        <v>53</v>
      </c>
      <c r="M33" s="43">
        <f t="shared" si="20"/>
        <v>144</v>
      </c>
      <c r="N33" s="43">
        <f t="shared" si="9"/>
        <v>172</v>
      </c>
      <c r="O33" s="36" t="s">
        <v>54</v>
      </c>
      <c r="P33" s="44">
        <f t="shared" si="5"/>
        <v>158</v>
      </c>
      <c r="Q33" s="44">
        <f t="shared" si="16"/>
        <v>19</v>
      </c>
      <c r="R33" s="32">
        <f t="shared" si="10"/>
        <v>3.5336096148291363E-2</v>
      </c>
      <c r="S33" s="32">
        <f t="shared" si="11"/>
        <v>14.134438459316545</v>
      </c>
      <c r="U33">
        <f t="shared" si="12"/>
        <v>1.6748942078115405</v>
      </c>
      <c r="W33" s="42" t="s">
        <v>53</v>
      </c>
      <c r="X33" s="43">
        <f t="shared" si="21"/>
        <v>144</v>
      </c>
      <c r="Y33" s="43">
        <f t="shared" si="14"/>
        <v>172</v>
      </c>
      <c r="Z33" s="36" t="s">
        <v>54</v>
      </c>
      <c r="AA33" s="44">
        <f t="shared" si="6"/>
        <v>158</v>
      </c>
      <c r="AB33" s="44">
        <f t="shared" si="17"/>
        <v>19</v>
      </c>
      <c r="AC33" s="32">
        <f t="shared" si="15"/>
        <v>3.5336096148291363E-2</v>
      </c>
      <c r="AD33" s="32">
        <f t="shared" si="7"/>
        <v>14.134438459316545</v>
      </c>
      <c r="AF33">
        <f t="shared" si="18"/>
        <v>1.6748942078115405</v>
      </c>
    </row>
    <row r="34" spans="1:32" x14ac:dyDescent="0.25">
      <c r="A34" s="25">
        <v>-138.99125406169333</v>
      </c>
      <c r="C34" s="27" t="s">
        <v>53</v>
      </c>
      <c r="D34" s="39">
        <f t="shared" si="19"/>
        <v>172</v>
      </c>
      <c r="E34" s="39">
        <f t="shared" si="4"/>
        <v>200</v>
      </c>
      <c r="F34" s="25" t="s">
        <v>54</v>
      </c>
      <c r="G34" s="29">
        <f t="shared" si="0"/>
        <v>186</v>
      </c>
      <c r="H34" s="29">
        <v>13</v>
      </c>
      <c r="I34">
        <f t="shared" si="1"/>
        <v>2.2267381326270153E-2</v>
      </c>
      <c r="J34">
        <f t="shared" si="2"/>
        <v>8.906952530508061</v>
      </c>
      <c r="L34" s="42" t="s">
        <v>53</v>
      </c>
      <c r="M34" s="43">
        <f t="shared" si="20"/>
        <v>172</v>
      </c>
      <c r="N34" s="43">
        <f t="shared" si="9"/>
        <v>200</v>
      </c>
      <c r="O34" s="36" t="s">
        <v>54</v>
      </c>
      <c r="P34" s="44">
        <f t="shared" si="5"/>
        <v>186</v>
      </c>
      <c r="Q34" s="44">
        <f t="shared" si="16"/>
        <v>13</v>
      </c>
      <c r="R34" s="32">
        <f t="shared" si="10"/>
        <v>2.2267381326270153E-2</v>
      </c>
      <c r="S34" s="32">
        <f t="shared" si="11"/>
        <v>8.906952530508061</v>
      </c>
      <c r="U34">
        <f t="shared" si="12"/>
        <v>1.880894450726208</v>
      </c>
      <c r="W34" s="42" t="s">
        <v>53</v>
      </c>
      <c r="X34" s="43">
        <f t="shared" si="21"/>
        <v>172</v>
      </c>
      <c r="Y34" s="43">
        <f t="shared" si="14"/>
        <v>200</v>
      </c>
      <c r="Z34" s="36" t="s">
        <v>54</v>
      </c>
      <c r="AA34" s="44">
        <f t="shared" si="6"/>
        <v>186</v>
      </c>
      <c r="AB34" s="44">
        <f t="shared" si="17"/>
        <v>13</v>
      </c>
      <c r="AC34" s="32">
        <f t="shared" si="15"/>
        <v>2.2267381326270153E-2</v>
      </c>
      <c r="AD34" s="32">
        <f t="shared" si="7"/>
        <v>8.906952530508061</v>
      </c>
      <c r="AF34">
        <f t="shared" si="18"/>
        <v>1.880894450726208</v>
      </c>
    </row>
    <row r="35" spans="1:32" x14ac:dyDescent="0.25">
      <c r="A35" s="25">
        <v>-137.18499758397229</v>
      </c>
      <c r="C35" s="27" t="s">
        <v>53</v>
      </c>
      <c r="D35" s="39">
        <f t="shared" si="19"/>
        <v>200</v>
      </c>
      <c r="E35" s="39">
        <f t="shared" si="4"/>
        <v>228</v>
      </c>
      <c r="F35" s="25" t="s">
        <v>54</v>
      </c>
      <c r="G35" s="29">
        <f t="shared" si="0"/>
        <v>214</v>
      </c>
      <c r="H35" s="29">
        <v>2</v>
      </c>
      <c r="I35">
        <f t="shared" si="1"/>
        <v>1.2980461133196508E-2</v>
      </c>
      <c r="J35" s="47">
        <f t="shared" si="2"/>
        <v>5.1921844532786032</v>
      </c>
      <c r="L35" s="42" t="s">
        <v>53</v>
      </c>
      <c r="M35" s="43">
        <f t="shared" si="20"/>
        <v>200</v>
      </c>
      <c r="N35" s="43">
        <v>284</v>
      </c>
      <c r="O35" s="36" t="s">
        <v>54</v>
      </c>
      <c r="P35" s="44">
        <f t="shared" si="5"/>
        <v>242</v>
      </c>
      <c r="Q35" s="44">
        <f>SUM(H35:H37)</f>
        <v>6</v>
      </c>
      <c r="R35" s="48">
        <f>_xlfn.NORM.DIST(H3,6,100,1)-_xlfn.NORM.DIST(M35,6,100,1)</f>
        <v>2.3432880417533664E-2</v>
      </c>
      <c r="S35" s="47">
        <f t="shared" si="11"/>
        <v>9.3731521670134654</v>
      </c>
      <c r="T35">
        <f>J35+J36+J37</f>
        <v>9.3887600071005828</v>
      </c>
      <c r="U35">
        <f t="shared" si="12"/>
        <v>1.2139091886153621</v>
      </c>
      <c r="W35" s="42" t="s">
        <v>53</v>
      </c>
      <c r="X35" s="43">
        <f t="shared" si="21"/>
        <v>200</v>
      </c>
      <c r="Y35" s="43">
        <v>228</v>
      </c>
      <c r="Z35" s="36" t="s">
        <v>54</v>
      </c>
      <c r="AA35" s="44">
        <f t="shared" si="6"/>
        <v>214</v>
      </c>
      <c r="AB35" s="44">
        <f>H35</f>
        <v>2</v>
      </c>
      <c r="AC35" s="48">
        <f>_xlfn.NORM.DIST(Y35,6,100,1)-_xlfn.NORM.DIST(X35,6,100,1)</f>
        <v>1.2980461133196508E-2</v>
      </c>
      <c r="AD35" s="47">
        <f t="shared" si="7"/>
        <v>5.1921844532786032</v>
      </c>
      <c r="AE35">
        <f>U35+U36+U37</f>
        <v>1.2139091886153621</v>
      </c>
      <c r="AF35">
        <f t="shared" si="18"/>
        <v>1.9625731087652551</v>
      </c>
    </row>
    <row r="36" spans="1:32" x14ac:dyDescent="0.25">
      <c r="A36" s="25">
        <v>-136.59928299603052</v>
      </c>
      <c r="C36" s="27" t="s">
        <v>53</v>
      </c>
      <c r="D36" s="39">
        <f t="shared" si="19"/>
        <v>228</v>
      </c>
      <c r="E36" s="39">
        <f t="shared" si="4"/>
        <v>256</v>
      </c>
      <c r="F36" s="25" t="s">
        <v>54</v>
      </c>
      <c r="G36" s="29">
        <f t="shared" si="0"/>
        <v>242</v>
      </c>
      <c r="H36" s="29">
        <v>3</v>
      </c>
      <c r="I36">
        <f t="shared" si="1"/>
        <v>6.9997184814800661E-3</v>
      </c>
      <c r="J36" s="47">
        <f t="shared" si="2"/>
        <v>2.7998873925920265</v>
      </c>
      <c r="L36" s="42"/>
      <c r="M36" s="43"/>
      <c r="N36" s="43"/>
      <c r="O36" s="36"/>
      <c r="P36" s="44"/>
      <c r="Q36" s="44"/>
      <c r="R36" s="32"/>
      <c r="S36" s="32"/>
      <c r="W36" s="42" t="s">
        <v>53</v>
      </c>
      <c r="X36" s="43">
        <v>228</v>
      </c>
      <c r="Y36" s="50" t="s">
        <v>56</v>
      </c>
      <c r="Z36" s="36"/>
      <c r="AA36" s="44"/>
      <c r="AB36" s="44">
        <f>SUM(H36:H37)</f>
        <v>4</v>
      </c>
      <c r="AC36" s="48">
        <f>_xlfn.NORM.DIST(10000,6,100,1)-_xlfn.NORM.DIST(X36,6,100,1)</f>
        <v>1.3209383807256225E-2</v>
      </c>
      <c r="AD36" s="32">
        <f>Q39*AC36</f>
        <v>5.2837535229024901</v>
      </c>
      <c r="AF36">
        <f t="shared" si="18"/>
        <v>0.31190385782023688</v>
      </c>
    </row>
    <row r="37" spans="1:32" x14ac:dyDescent="0.25">
      <c r="A37" s="25">
        <v>-133.96356735029258</v>
      </c>
      <c r="C37" s="27" t="s">
        <v>53</v>
      </c>
      <c r="D37" s="39">
        <f t="shared" si="19"/>
        <v>256</v>
      </c>
      <c r="E37" s="39">
        <f t="shared" si="4"/>
        <v>284</v>
      </c>
      <c r="F37" s="25" t="s">
        <v>54</v>
      </c>
      <c r="G37" s="29">
        <f t="shared" si="0"/>
        <v>270</v>
      </c>
      <c r="H37" s="29">
        <v>1</v>
      </c>
      <c r="I37">
        <f t="shared" si="1"/>
        <v>3.4917204030748827E-3</v>
      </c>
      <c r="J37" s="47">
        <f t="shared" si="2"/>
        <v>1.3966881612299531</v>
      </c>
      <c r="L37" s="42"/>
      <c r="M37" s="43"/>
      <c r="N37" s="43"/>
      <c r="O37" s="36"/>
      <c r="P37" s="44"/>
      <c r="Q37" s="44"/>
      <c r="R37" s="32"/>
      <c r="S37" s="32"/>
      <c r="W37" s="42"/>
      <c r="X37" s="43"/>
      <c r="Y37" s="43"/>
      <c r="Z37" s="36"/>
      <c r="AA37" s="44"/>
      <c r="AB37" s="44"/>
      <c r="AC37" s="32"/>
      <c r="AD37" s="32"/>
    </row>
    <row r="38" spans="1:32" x14ac:dyDescent="0.25">
      <c r="A38" s="25">
        <v>-131.74485502531752</v>
      </c>
      <c r="C38" s="27"/>
      <c r="D38" s="39"/>
      <c r="E38" s="39"/>
      <c r="F38" s="25"/>
      <c r="G38" s="29"/>
      <c r="H38" s="29">
        <v>0</v>
      </c>
      <c r="L38" s="42"/>
      <c r="M38" s="43"/>
      <c r="N38" s="43"/>
      <c r="O38" s="36"/>
      <c r="P38" s="44"/>
      <c r="Q38" s="44"/>
      <c r="R38" s="32"/>
      <c r="S38" s="32"/>
      <c r="W38" s="42"/>
      <c r="X38" s="43"/>
      <c r="Y38" s="43"/>
      <c r="Z38" s="36"/>
      <c r="AA38" s="44"/>
      <c r="AB38" s="44"/>
      <c r="AC38" s="32"/>
      <c r="AD38" s="32"/>
    </row>
    <row r="39" spans="1:32" x14ac:dyDescent="0.25">
      <c r="A39" s="25">
        <v>-131.05545804137364</v>
      </c>
      <c r="H39" s="19">
        <f>SUM(H18:H38)</f>
        <v>400</v>
      </c>
      <c r="J39" s="19">
        <f>SUM(J18:J38)</f>
        <v>397.98025375863972</v>
      </c>
      <c r="L39" s="32"/>
      <c r="M39" s="32"/>
      <c r="N39" s="32"/>
      <c r="O39" s="32"/>
      <c r="P39" s="32"/>
      <c r="Q39" s="51">
        <f>SUM(Q18:Q38)</f>
        <v>400</v>
      </c>
      <c r="R39" s="32"/>
      <c r="S39" s="52">
        <f>SUM(S20:S38)</f>
        <v>397.96464591855255</v>
      </c>
      <c r="U39" s="53">
        <f>SUM(U20:U38)</f>
        <v>13.571051181426419</v>
      </c>
      <c r="W39" s="32"/>
      <c r="X39" s="32"/>
      <c r="Y39" s="32"/>
      <c r="Z39" s="32"/>
      <c r="AA39" s="32"/>
      <c r="AB39" s="51">
        <f>SUM(AB18:AB38)</f>
        <v>400</v>
      </c>
      <c r="AC39" s="32"/>
      <c r="AD39" s="52">
        <f>SUM(AD20:AD38)</f>
        <v>400</v>
      </c>
      <c r="AF39" s="53">
        <f>SUM(AF20:AF38)</f>
        <v>14.190220201886602</v>
      </c>
    </row>
    <row r="40" spans="1:32" x14ac:dyDescent="0.25">
      <c r="A40" s="25">
        <v>-130.83899830235168</v>
      </c>
    </row>
    <row r="41" spans="1:32" x14ac:dyDescent="0.25">
      <c r="A41" s="25">
        <v>-130.78511074127164</v>
      </c>
      <c r="S41" s="54">
        <f>U39</f>
        <v>13.571051181426419</v>
      </c>
      <c r="T41" s="54" t="s">
        <v>57</v>
      </c>
      <c r="U41" s="54">
        <f>_xlfn.CHISQ.INV(0.95,16-1)</f>
        <v>24.995790139728623</v>
      </c>
    </row>
    <row r="42" spans="1:32" x14ac:dyDescent="0.25">
      <c r="A42" s="25">
        <v>-130.58752301731147</v>
      </c>
      <c r="O42" s="98" t="s">
        <v>110</v>
      </c>
      <c r="P42" s="98">
        <f>U39</f>
        <v>13.571051181426419</v>
      </c>
      <c r="S42" s="55"/>
      <c r="T42" s="56"/>
    </row>
    <row r="43" spans="1:32" x14ac:dyDescent="0.25">
      <c r="A43" s="25">
        <v>-127.97636372852139</v>
      </c>
      <c r="O43" s="109" t="s">
        <v>118</v>
      </c>
      <c r="P43" s="98">
        <f>_xlfn.CHISQ.INV(0.95,9)</f>
        <v>16.918977604620448</v>
      </c>
      <c r="S43" s="55"/>
      <c r="T43" s="56"/>
    </row>
    <row r="44" spans="1:32" x14ac:dyDescent="0.25">
      <c r="A44" s="25">
        <v>-127.76831681549083</v>
      </c>
      <c r="O44" s="109" t="s">
        <v>58</v>
      </c>
      <c r="P44" s="98">
        <f>1-_xlfn.CHISQ.DIST(U39,15,1)</f>
        <v>0.55827822502418467</v>
      </c>
    </row>
    <row r="45" spans="1:32" x14ac:dyDescent="0.25">
      <c r="A45" s="25">
        <v>-123.42525224084966</v>
      </c>
      <c r="O45" s="109" t="s">
        <v>58</v>
      </c>
      <c r="P45" s="110">
        <f>_xlfn.CHISQ.TEST(Q20:Q35,S20:S35)</f>
        <v>0.55827822502418467</v>
      </c>
      <c r="R45" s="98" t="s">
        <v>119</v>
      </c>
      <c r="S45" s="98"/>
      <c r="T45" s="98"/>
      <c r="U45" s="98"/>
      <c r="V45" s="98"/>
      <c r="W45" s="98"/>
      <c r="X45" s="98"/>
    </row>
    <row r="46" spans="1:32" x14ac:dyDescent="0.25">
      <c r="A46" s="25">
        <v>-122.38342605996877</v>
      </c>
      <c r="R46" s="98" t="s">
        <v>120</v>
      </c>
      <c r="S46" s="98"/>
      <c r="T46" s="98"/>
      <c r="U46" s="98"/>
      <c r="V46" s="98"/>
      <c r="W46" s="98"/>
      <c r="X46" s="98"/>
    </row>
    <row r="47" spans="1:32" x14ac:dyDescent="0.25">
      <c r="A47" s="25">
        <v>-122.10875866003335</v>
      </c>
      <c r="Q47" s="98" t="s">
        <v>117</v>
      </c>
      <c r="R47" s="98"/>
      <c r="S47" s="98"/>
      <c r="T47" s="98"/>
      <c r="U47" s="98"/>
      <c r="V47" s="98"/>
      <c r="W47" s="98"/>
      <c r="X47" s="98"/>
      <c r="Y47" s="98"/>
      <c r="Z47" s="98"/>
    </row>
    <row r="48" spans="1:32" x14ac:dyDescent="0.25">
      <c r="A48" s="25">
        <v>-120.11787475785241</v>
      </c>
    </row>
    <row r="49" spans="1:16" x14ac:dyDescent="0.25">
      <c r="A49" s="25">
        <v>-116.95192370098084</v>
      </c>
    </row>
    <row r="50" spans="1:16" x14ac:dyDescent="0.25">
      <c r="A50" s="25">
        <v>-116.72477739921305</v>
      </c>
      <c r="O50" s="98"/>
    </row>
    <row r="51" spans="1:16" x14ac:dyDescent="0.25">
      <c r="A51" s="25">
        <v>-113.49015949235763</v>
      </c>
      <c r="O51" s="109"/>
      <c r="P51" s="98"/>
    </row>
    <row r="52" spans="1:16" x14ac:dyDescent="0.25">
      <c r="A52" s="25">
        <v>-111.67367119924165</v>
      </c>
      <c r="O52" s="109"/>
      <c r="P52" s="98"/>
    </row>
    <row r="53" spans="1:16" x14ac:dyDescent="0.25">
      <c r="A53" s="25">
        <v>-111.57385415572207</v>
      </c>
      <c r="O53" s="109"/>
      <c r="P53" s="110"/>
    </row>
    <row r="54" spans="1:16" x14ac:dyDescent="0.25">
      <c r="A54" s="25">
        <v>-109.80920706060715</v>
      </c>
    </row>
    <row r="55" spans="1:16" x14ac:dyDescent="0.25">
      <c r="A55" s="25">
        <v>-108.67006494663656</v>
      </c>
    </row>
    <row r="56" spans="1:16" x14ac:dyDescent="0.25">
      <c r="A56" s="25">
        <v>-106.11006473482121</v>
      </c>
    </row>
    <row r="57" spans="1:16" x14ac:dyDescent="0.25">
      <c r="A57" s="25">
        <v>-105.46750672801863</v>
      </c>
    </row>
    <row r="58" spans="1:16" x14ac:dyDescent="0.25">
      <c r="A58" s="25">
        <v>-102.97867447661702</v>
      </c>
    </row>
    <row r="59" spans="1:16" x14ac:dyDescent="0.25">
      <c r="A59" s="25">
        <v>-102.96571417711675</v>
      </c>
    </row>
    <row r="60" spans="1:16" x14ac:dyDescent="0.25">
      <c r="A60" s="25">
        <v>-102.69309314026032</v>
      </c>
    </row>
    <row r="61" spans="1:16" x14ac:dyDescent="0.25">
      <c r="A61" s="25">
        <v>-101.39274309040047</v>
      </c>
    </row>
    <row r="62" spans="1:16" x14ac:dyDescent="0.25">
      <c r="A62" s="25">
        <v>-98.49350135482382</v>
      </c>
    </row>
    <row r="63" spans="1:16" x14ac:dyDescent="0.25">
      <c r="A63" s="25">
        <v>-98.109012469649315</v>
      </c>
    </row>
    <row r="64" spans="1:16" x14ac:dyDescent="0.25">
      <c r="A64" s="25">
        <v>-97.762949735624716</v>
      </c>
    </row>
    <row r="65" spans="1:1" x14ac:dyDescent="0.25">
      <c r="A65" s="25">
        <v>-97.639713203534484</v>
      </c>
    </row>
    <row r="66" spans="1:1" x14ac:dyDescent="0.25">
      <c r="A66" s="25">
        <v>-96.609937827452086</v>
      </c>
    </row>
    <row r="67" spans="1:1" x14ac:dyDescent="0.25">
      <c r="A67" s="25">
        <v>-96.536723503959365</v>
      </c>
    </row>
    <row r="68" spans="1:1" x14ac:dyDescent="0.25">
      <c r="A68" s="25">
        <v>-96.171788754872978</v>
      </c>
    </row>
    <row r="69" spans="1:1" x14ac:dyDescent="0.25">
      <c r="A69" s="25">
        <v>-95.820041678962298</v>
      </c>
    </row>
    <row r="70" spans="1:1" x14ac:dyDescent="0.25">
      <c r="A70" s="25">
        <v>-94.903953140601516</v>
      </c>
    </row>
    <row r="71" spans="1:1" x14ac:dyDescent="0.25">
      <c r="A71" s="25">
        <v>-94.150436780182645</v>
      </c>
    </row>
    <row r="72" spans="1:1" x14ac:dyDescent="0.25">
      <c r="A72" s="25">
        <v>-93.983771876082756</v>
      </c>
    </row>
    <row r="73" spans="1:1" x14ac:dyDescent="0.25">
      <c r="A73" s="25">
        <v>-93.544485935126431</v>
      </c>
    </row>
    <row r="74" spans="1:1" x14ac:dyDescent="0.25">
      <c r="A74" s="25">
        <v>-92.319169198162854</v>
      </c>
    </row>
    <row r="75" spans="1:1" x14ac:dyDescent="0.25">
      <c r="A75" s="25">
        <v>-91.096126197953708</v>
      </c>
    </row>
    <row r="76" spans="1:1" x14ac:dyDescent="0.25">
      <c r="A76" s="25">
        <v>-89.817831394611858</v>
      </c>
    </row>
    <row r="77" spans="1:1" x14ac:dyDescent="0.25">
      <c r="A77" s="25">
        <v>-89.531795310904272</v>
      </c>
    </row>
    <row r="78" spans="1:1" x14ac:dyDescent="0.25">
      <c r="A78" s="25">
        <v>-87.820353655843064</v>
      </c>
    </row>
    <row r="79" spans="1:1" x14ac:dyDescent="0.25">
      <c r="A79" s="25">
        <v>-85.923602455295622</v>
      </c>
    </row>
    <row r="80" spans="1:1" x14ac:dyDescent="0.25">
      <c r="A80" s="25">
        <v>-84.723751569981687</v>
      </c>
    </row>
    <row r="81" spans="1:1" x14ac:dyDescent="0.25">
      <c r="A81" s="25">
        <v>-83.992176769243088</v>
      </c>
    </row>
    <row r="82" spans="1:1" x14ac:dyDescent="0.25">
      <c r="A82" s="25">
        <v>-83.829036157112569</v>
      </c>
    </row>
    <row r="83" spans="1:1" x14ac:dyDescent="0.25">
      <c r="A83" s="25">
        <v>-82.833139458671212</v>
      </c>
    </row>
    <row r="84" spans="1:1" x14ac:dyDescent="0.25">
      <c r="A84" s="25">
        <v>-82.488668340374716</v>
      </c>
    </row>
    <row r="85" spans="1:1" x14ac:dyDescent="0.25">
      <c r="A85" s="25">
        <v>-82.112819654867053</v>
      </c>
    </row>
    <row r="86" spans="1:1" x14ac:dyDescent="0.25">
      <c r="A86" s="25">
        <v>-80.262225310434587</v>
      </c>
    </row>
    <row r="87" spans="1:1" x14ac:dyDescent="0.25">
      <c r="A87" s="25">
        <v>-79.462438407063019</v>
      </c>
    </row>
    <row r="88" spans="1:1" x14ac:dyDescent="0.25">
      <c r="A88" s="25">
        <v>-77.98166734573897</v>
      </c>
    </row>
    <row r="89" spans="1:1" x14ac:dyDescent="0.25">
      <c r="A89" s="25">
        <v>-77.350705396384001</v>
      </c>
    </row>
    <row r="90" spans="1:1" x14ac:dyDescent="0.25">
      <c r="A90" s="25">
        <v>-76.16949915245641</v>
      </c>
    </row>
    <row r="91" spans="1:1" x14ac:dyDescent="0.25">
      <c r="A91" s="25">
        <v>-74.674971983768046</v>
      </c>
    </row>
    <row r="92" spans="1:1" x14ac:dyDescent="0.25">
      <c r="A92" s="25">
        <v>-74.200670496793464</v>
      </c>
    </row>
    <row r="93" spans="1:1" x14ac:dyDescent="0.25">
      <c r="A93" s="25">
        <v>-73.647697718115523</v>
      </c>
    </row>
    <row r="94" spans="1:1" x14ac:dyDescent="0.25">
      <c r="A94" s="25">
        <v>-73.617684392957017</v>
      </c>
    </row>
    <row r="95" spans="1:1" x14ac:dyDescent="0.25">
      <c r="A95" s="25">
        <v>-73.367118602618575</v>
      </c>
    </row>
    <row r="96" spans="1:1" x14ac:dyDescent="0.25">
      <c r="A96" s="25">
        <v>-73.137016443070024</v>
      </c>
    </row>
    <row r="97" spans="1:1" x14ac:dyDescent="0.25">
      <c r="A97" s="25">
        <v>-69.020416049170308</v>
      </c>
    </row>
    <row r="98" spans="1:1" x14ac:dyDescent="0.25">
      <c r="A98" s="25">
        <v>-67.206656240159646</v>
      </c>
    </row>
    <row r="99" spans="1:1" x14ac:dyDescent="0.25">
      <c r="A99" s="25">
        <v>-66.689835875877179</v>
      </c>
    </row>
    <row r="100" spans="1:1" x14ac:dyDescent="0.25">
      <c r="A100" s="25">
        <v>-65.689846451277845</v>
      </c>
    </row>
    <row r="101" spans="1:1" x14ac:dyDescent="0.25">
      <c r="A101" s="25">
        <v>-65.490667111589573</v>
      </c>
    </row>
    <row r="102" spans="1:1" x14ac:dyDescent="0.25">
      <c r="A102" s="25">
        <v>-65.405401983298361</v>
      </c>
    </row>
    <row r="103" spans="1:1" x14ac:dyDescent="0.25">
      <c r="A103" s="25">
        <v>-65.357994571968447</v>
      </c>
    </row>
    <row r="104" spans="1:1" x14ac:dyDescent="0.25">
      <c r="A104" s="25">
        <v>-64.809682953637093</v>
      </c>
    </row>
    <row r="105" spans="1:1" x14ac:dyDescent="0.25">
      <c r="A105" s="25">
        <v>-64.37608135456685</v>
      </c>
    </row>
    <row r="106" spans="1:1" x14ac:dyDescent="0.25">
      <c r="A106" s="25">
        <v>-63.653146753495093</v>
      </c>
    </row>
    <row r="107" spans="1:1" x14ac:dyDescent="0.25">
      <c r="A107" s="25">
        <v>-62.896106101106852</v>
      </c>
    </row>
    <row r="108" spans="1:1" x14ac:dyDescent="0.25">
      <c r="A108" s="25">
        <v>-62.756384977546986</v>
      </c>
    </row>
    <row r="109" spans="1:1" x14ac:dyDescent="0.25">
      <c r="A109" s="25">
        <v>-60.996171669103205</v>
      </c>
    </row>
    <row r="110" spans="1:1" x14ac:dyDescent="0.25">
      <c r="A110" s="25">
        <v>-60.830416259705089</v>
      </c>
    </row>
    <row r="111" spans="1:1" x14ac:dyDescent="0.25">
      <c r="A111" s="25">
        <v>-58.182195061817765</v>
      </c>
    </row>
    <row r="112" spans="1:1" x14ac:dyDescent="0.25">
      <c r="A112" s="25">
        <v>-56.936414694064297</v>
      </c>
    </row>
    <row r="113" spans="1:1" x14ac:dyDescent="0.25">
      <c r="A113" s="25">
        <v>-56.792487157508731</v>
      </c>
    </row>
    <row r="114" spans="1:1" x14ac:dyDescent="0.25">
      <c r="A114" s="25">
        <v>-56.648786994628608</v>
      </c>
    </row>
    <row r="115" spans="1:1" x14ac:dyDescent="0.25">
      <c r="A115" s="25">
        <v>-56.191311159636825</v>
      </c>
    </row>
    <row r="116" spans="1:1" x14ac:dyDescent="0.25">
      <c r="A116" s="25">
        <v>-54.959400586085394</v>
      </c>
    </row>
    <row r="117" spans="1:1" x14ac:dyDescent="0.25">
      <c r="A117" s="25">
        <v>-54.009888117434457</v>
      </c>
    </row>
    <row r="118" spans="1:1" x14ac:dyDescent="0.25">
      <c r="A118" s="25">
        <v>-52.379505177668761</v>
      </c>
    </row>
    <row r="119" spans="1:1" x14ac:dyDescent="0.25">
      <c r="A119" s="25">
        <v>-52.379505177668761</v>
      </c>
    </row>
    <row r="120" spans="1:1" x14ac:dyDescent="0.25">
      <c r="A120" s="25">
        <v>-51.731262828980107</v>
      </c>
    </row>
    <row r="121" spans="1:1" x14ac:dyDescent="0.25">
      <c r="A121" s="25">
        <v>-51.320739657967351</v>
      </c>
    </row>
    <row r="122" spans="1:1" x14ac:dyDescent="0.25">
      <c r="A122" s="25">
        <v>-50.65862751507666</v>
      </c>
    </row>
    <row r="123" spans="1:1" x14ac:dyDescent="0.25">
      <c r="A123" s="25">
        <v>-49.427399062551558</v>
      </c>
    </row>
    <row r="124" spans="1:1" x14ac:dyDescent="0.25">
      <c r="A124" s="25">
        <v>-47.329081098723691</v>
      </c>
    </row>
    <row r="125" spans="1:1" x14ac:dyDescent="0.25">
      <c r="A125" s="25">
        <v>-45.336150833463762</v>
      </c>
    </row>
    <row r="126" spans="1:1" x14ac:dyDescent="0.25">
      <c r="A126" s="25">
        <v>-44.076614358345978</v>
      </c>
    </row>
    <row r="127" spans="1:1" x14ac:dyDescent="0.25">
      <c r="A127" s="25">
        <v>-43.96702024678234</v>
      </c>
    </row>
    <row r="128" spans="1:1" x14ac:dyDescent="0.25">
      <c r="A128" s="25">
        <v>-42.899273466900922</v>
      </c>
    </row>
    <row r="129" spans="1:1" x14ac:dyDescent="0.25">
      <c r="A129" s="25">
        <v>-40.90327365702251</v>
      </c>
    </row>
    <row r="130" spans="1:1" x14ac:dyDescent="0.25">
      <c r="A130" s="25">
        <v>-40.404756873613223</v>
      </c>
    </row>
    <row r="131" spans="1:1" x14ac:dyDescent="0.25">
      <c r="A131" s="25">
        <v>-38.5275598091539</v>
      </c>
    </row>
    <row r="132" spans="1:1" x14ac:dyDescent="0.25">
      <c r="A132" s="25">
        <v>-38.132384361233562</v>
      </c>
    </row>
    <row r="133" spans="1:1" x14ac:dyDescent="0.25">
      <c r="A133" s="25">
        <v>-37.024051380285528</v>
      </c>
    </row>
    <row r="134" spans="1:1" x14ac:dyDescent="0.25">
      <c r="A134" s="25">
        <v>-36.549295145960059</v>
      </c>
    </row>
    <row r="135" spans="1:1" x14ac:dyDescent="0.25">
      <c r="A135" s="25">
        <v>-36.287701732362621</v>
      </c>
    </row>
    <row r="136" spans="1:1" x14ac:dyDescent="0.25">
      <c r="A136" s="25">
        <v>-35.203129300498404</v>
      </c>
    </row>
    <row r="137" spans="1:1" x14ac:dyDescent="0.25">
      <c r="A137" s="25">
        <v>-34.35798134887591</v>
      </c>
    </row>
    <row r="138" spans="1:1" x14ac:dyDescent="0.25">
      <c r="A138" s="25">
        <v>-33.887658901221585</v>
      </c>
    </row>
    <row r="139" spans="1:1" x14ac:dyDescent="0.25">
      <c r="A139" s="25">
        <v>-33.555693335074466</v>
      </c>
    </row>
    <row r="140" spans="1:1" x14ac:dyDescent="0.25">
      <c r="A140" s="25">
        <v>-32.699063012842089</v>
      </c>
    </row>
    <row r="141" spans="1:1" x14ac:dyDescent="0.25">
      <c r="A141" s="25">
        <v>-32.271600503008813</v>
      </c>
    </row>
    <row r="142" spans="1:1" x14ac:dyDescent="0.25">
      <c r="A142" s="25">
        <v>-31.643708098272327</v>
      </c>
    </row>
    <row r="143" spans="1:1" x14ac:dyDescent="0.25">
      <c r="A143" s="25">
        <v>-31.121317078941502</v>
      </c>
    </row>
    <row r="144" spans="1:1" x14ac:dyDescent="0.25">
      <c r="A144" s="25">
        <v>-30.111209525784943</v>
      </c>
    </row>
    <row r="145" spans="1:1" x14ac:dyDescent="0.25">
      <c r="A145" s="25">
        <v>-30.023215913388412</v>
      </c>
    </row>
    <row r="146" spans="1:1" x14ac:dyDescent="0.25">
      <c r="A146" s="25">
        <v>-29.959210223751143</v>
      </c>
    </row>
    <row r="147" spans="1:1" x14ac:dyDescent="0.25">
      <c r="A147" s="25">
        <v>-28.888734959764406</v>
      </c>
    </row>
    <row r="148" spans="1:1" x14ac:dyDescent="0.25">
      <c r="A148" s="25">
        <v>-24.961991584859788</v>
      </c>
    </row>
    <row r="149" spans="1:1" x14ac:dyDescent="0.25">
      <c r="A149" s="25">
        <v>-24.094788386719301</v>
      </c>
    </row>
    <row r="150" spans="1:1" x14ac:dyDescent="0.25">
      <c r="A150" s="25">
        <v>-23.811480787117034</v>
      </c>
    </row>
    <row r="151" spans="1:1" x14ac:dyDescent="0.25">
      <c r="A151" s="25">
        <v>-23.426082407240756</v>
      </c>
    </row>
    <row r="152" spans="1:1" x14ac:dyDescent="0.25">
      <c r="A152" s="25">
        <v>-23.418124328600243</v>
      </c>
    </row>
    <row r="153" spans="1:1" x14ac:dyDescent="0.25">
      <c r="A153" s="25">
        <v>-23.213715394376777</v>
      </c>
    </row>
    <row r="154" spans="1:1" x14ac:dyDescent="0.25">
      <c r="A154" s="25">
        <v>-21.67610091419192</v>
      </c>
    </row>
    <row r="155" spans="1:1" x14ac:dyDescent="0.25">
      <c r="A155" s="25">
        <v>-21.574351194431074</v>
      </c>
    </row>
    <row r="156" spans="1:1" x14ac:dyDescent="0.25">
      <c r="A156" s="25">
        <v>-19.979665921709966</v>
      </c>
    </row>
    <row r="157" spans="1:1" x14ac:dyDescent="0.25">
      <c r="A157" s="25">
        <v>-18.615764929563738</v>
      </c>
    </row>
    <row r="158" spans="1:1" x14ac:dyDescent="0.25">
      <c r="A158" s="25">
        <v>-17.193201529153157</v>
      </c>
    </row>
    <row r="159" spans="1:1" x14ac:dyDescent="0.25">
      <c r="A159" s="25">
        <v>-16.890453480300494</v>
      </c>
    </row>
    <row r="160" spans="1:1" x14ac:dyDescent="0.25">
      <c r="A160" s="25">
        <v>-16.735384633648209</v>
      </c>
    </row>
    <row r="161" spans="1:1" x14ac:dyDescent="0.25">
      <c r="A161" s="25">
        <v>-16.347598830179777</v>
      </c>
    </row>
    <row r="162" spans="1:1" x14ac:dyDescent="0.25">
      <c r="A162" s="25">
        <v>-14.829879546596203</v>
      </c>
    </row>
    <row r="163" spans="1:1" x14ac:dyDescent="0.25">
      <c r="A163" s="25">
        <v>-14.381384971784428</v>
      </c>
    </row>
    <row r="164" spans="1:1" x14ac:dyDescent="0.25">
      <c r="A164" s="25">
        <v>-13.539420251618139</v>
      </c>
    </row>
    <row r="165" spans="1:1" x14ac:dyDescent="0.25">
      <c r="A165" s="25">
        <v>-12.305235941312276</v>
      </c>
    </row>
    <row r="166" spans="1:1" x14ac:dyDescent="0.25">
      <c r="A166" s="25">
        <v>-12.120153769501485</v>
      </c>
    </row>
    <row r="167" spans="1:1" x14ac:dyDescent="0.25">
      <c r="A167" s="25">
        <v>-11.627207641140558</v>
      </c>
    </row>
    <row r="168" spans="1:1" x14ac:dyDescent="0.25">
      <c r="A168" s="25">
        <v>-11.488509699120186</v>
      </c>
    </row>
    <row r="169" spans="1:1" x14ac:dyDescent="0.25">
      <c r="A169" s="25">
        <v>-10.049689080915414</v>
      </c>
    </row>
    <row r="170" spans="1:1" x14ac:dyDescent="0.25">
      <c r="A170" s="25">
        <v>-8.5284455053624697</v>
      </c>
    </row>
    <row r="171" spans="1:1" x14ac:dyDescent="0.25">
      <c r="A171" s="25">
        <v>-8.4517068899003789</v>
      </c>
    </row>
    <row r="172" spans="1:1" x14ac:dyDescent="0.25">
      <c r="A172" s="25">
        <v>-6.947857400518842</v>
      </c>
    </row>
    <row r="173" spans="1:1" x14ac:dyDescent="0.25">
      <c r="A173" s="25">
        <v>-6.0891807152074762</v>
      </c>
    </row>
    <row r="174" spans="1:1" x14ac:dyDescent="0.25">
      <c r="A174" s="25">
        <v>-5.3842086344957352</v>
      </c>
    </row>
    <row r="175" spans="1:1" x14ac:dyDescent="0.25">
      <c r="A175" s="25">
        <v>-5.2464201871771365</v>
      </c>
    </row>
    <row r="176" spans="1:1" x14ac:dyDescent="0.25">
      <c r="A176" s="25">
        <v>-4.2584815673762932</v>
      </c>
    </row>
    <row r="177" spans="1:1" x14ac:dyDescent="0.25">
      <c r="A177" s="25">
        <v>-3.2479192668688484</v>
      </c>
    </row>
    <row r="178" spans="1:1" x14ac:dyDescent="0.25">
      <c r="A178" s="25">
        <v>-3.117747837677598</v>
      </c>
    </row>
    <row r="179" spans="1:1" x14ac:dyDescent="0.25">
      <c r="A179" s="25">
        <v>-2.5514736989862286</v>
      </c>
    </row>
    <row r="180" spans="1:1" x14ac:dyDescent="0.25">
      <c r="A180" s="25">
        <v>-2.0618244889192283</v>
      </c>
    </row>
    <row r="181" spans="1:1" x14ac:dyDescent="0.25">
      <c r="A181" s="25">
        <v>-1.7787442629924044</v>
      </c>
    </row>
    <row r="182" spans="1:1" x14ac:dyDescent="0.25">
      <c r="A182" s="25">
        <v>-0.99066710390616208</v>
      </c>
    </row>
    <row r="183" spans="1:1" x14ac:dyDescent="0.25">
      <c r="A183" s="25">
        <v>-0.96770236268639565</v>
      </c>
    </row>
    <row r="184" spans="1:1" x14ac:dyDescent="0.25">
      <c r="A184" s="25">
        <v>-0.74589934229152277</v>
      </c>
    </row>
    <row r="185" spans="1:1" x14ac:dyDescent="0.25">
      <c r="A185" s="25">
        <v>0.19508661353029311</v>
      </c>
    </row>
    <row r="186" spans="1:1" x14ac:dyDescent="0.25">
      <c r="A186" s="25">
        <v>1.6791545931482688</v>
      </c>
    </row>
    <row r="187" spans="1:1" x14ac:dyDescent="0.25">
      <c r="A187" s="25">
        <v>2.8117028705310076</v>
      </c>
    </row>
    <row r="188" spans="1:1" x14ac:dyDescent="0.25">
      <c r="A188" s="25">
        <v>2.880597094190307</v>
      </c>
    </row>
    <row r="189" spans="1:1" x14ac:dyDescent="0.25">
      <c r="A189" s="25">
        <v>4.1741259337868541</v>
      </c>
    </row>
    <row r="190" spans="1:1" x14ac:dyDescent="0.25">
      <c r="A190" s="25">
        <v>4.5494061851059087</v>
      </c>
    </row>
    <row r="191" spans="1:1" x14ac:dyDescent="0.25">
      <c r="A191" s="25">
        <v>4.6642298912047409</v>
      </c>
    </row>
    <row r="192" spans="1:1" x14ac:dyDescent="0.25">
      <c r="A192" s="25">
        <v>5.7136730902129784</v>
      </c>
    </row>
    <row r="193" spans="1:1" x14ac:dyDescent="0.25">
      <c r="A193" s="25">
        <v>5.882270670554135</v>
      </c>
    </row>
    <row r="194" spans="1:1" x14ac:dyDescent="0.25">
      <c r="A194" s="25">
        <v>7.2238890425069258</v>
      </c>
    </row>
    <row r="195" spans="1:1" x14ac:dyDescent="0.25">
      <c r="A195" s="25">
        <v>7.4846866482403129</v>
      </c>
    </row>
    <row r="196" spans="1:1" x14ac:dyDescent="0.25">
      <c r="A196" s="25">
        <v>7.9296569310827181</v>
      </c>
    </row>
    <row r="197" spans="1:1" x14ac:dyDescent="0.25">
      <c r="A197" s="25">
        <v>8.3134636952308938</v>
      </c>
    </row>
    <row r="198" spans="1:1" x14ac:dyDescent="0.25">
      <c r="A198" s="25">
        <v>8.5284455053624697</v>
      </c>
    </row>
    <row r="199" spans="1:1" x14ac:dyDescent="0.25">
      <c r="A199" s="25">
        <v>8.6129148257896304</v>
      </c>
    </row>
    <row r="200" spans="1:1" x14ac:dyDescent="0.25">
      <c r="A200" s="25">
        <v>10.249550541630015</v>
      </c>
    </row>
    <row r="201" spans="1:1" x14ac:dyDescent="0.25">
      <c r="A201" s="25">
        <v>10.318785825802479</v>
      </c>
    </row>
    <row r="202" spans="1:1" x14ac:dyDescent="0.25">
      <c r="A202" s="25">
        <v>10.511030268389732</v>
      </c>
    </row>
    <row r="203" spans="1:1" x14ac:dyDescent="0.25">
      <c r="A203" s="25">
        <v>11.272959454800002</v>
      </c>
    </row>
    <row r="204" spans="1:1" x14ac:dyDescent="0.25">
      <c r="A204" s="25">
        <v>11.29603788285749</v>
      </c>
    </row>
    <row r="205" spans="1:1" x14ac:dyDescent="0.25">
      <c r="A205" s="25">
        <v>11.43462213804014</v>
      </c>
    </row>
    <row r="206" spans="1:1" x14ac:dyDescent="0.25">
      <c r="A206" s="25">
        <v>12.158693607489113</v>
      </c>
    </row>
    <row r="207" spans="1:1" x14ac:dyDescent="0.25">
      <c r="A207" s="25">
        <v>13.153567124390975</v>
      </c>
    </row>
    <row r="208" spans="1:1" x14ac:dyDescent="0.25">
      <c r="A208" s="25">
        <v>13.477688298735302</v>
      </c>
    </row>
    <row r="209" spans="1:1" x14ac:dyDescent="0.25">
      <c r="A209" s="25">
        <v>13.48530531686265</v>
      </c>
    </row>
    <row r="210" spans="1:1" x14ac:dyDescent="0.25">
      <c r="A210" s="25">
        <v>13.87149950460298</v>
      </c>
    </row>
    <row r="211" spans="1:1" x14ac:dyDescent="0.25">
      <c r="A211" s="25">
        <v>14.350462151924148</v>
      </c>
    </row>
    <row r="212" spans="1:1" x14ac:dyDescent="0.25">
      <c r="A212" s="25">
        <v>14.505076251225546</v>
      </c>
    </row>
    <row r="213" spans="1:1" x14ac:dyDescent="0.25">
      <c r="A213" s="25">
        <v>14.822148841631133</v>
      </c>
    </row>
    <row r="214" spans="1:1" x14ac:dyDescent="0.25">
      <c r="A214" s="25">
        <v>17.705815480439924</v>
      </c>
    </row>
    <row r="215" spans="1:1" x14ac:dyDescent="0.25">
      <c r="A215" s="25">
        <v>17.970137378142681</v>
      </c>
    </row>
    <row r="216" spans="1:1" x14ac:dyDescent="0.25">
      <c r="A216" s="25">
        <v>18.436821846989915</v>
      </c>
    </row>
    <row r="217" spans="1:1" x14ac:dyDescent="0.25">
      <c r="A217" s="25">
        <v>18.787090994010214</v>
      </c>
    </row>
    <row r="218" spans="1:1" x14ac:dyDescent="0.25">
      <c r="A218" s="25">
        <v>19.145318219671026</v>
      </c>
    </row>
    <row r="219" spans="1:1" x14ac:dyDescent="0.25">
      <c r="A219" s="25">
        <v>19.27787707245443</v>
      </c>
    </row>
    <row r="220" spans="1:1" x14ac:dyDescent="0.25">
      <c r="A220" s="25">
        <v>20.049924387421925</v>
      </c>
    </row>
    <row r="221" spans="1:1" x14ac:dyDescent="0.25">
      <c r="A221" s="25">
        <v>20.198285710648634</v>
      </c>
    </row>
    <row r="222" spans="1:1" x14ac:dyDescent="0.25">
      <c r="A222" s="25">
        <v>21.347318579501007</v>
      </c>
    </row>
    <row r="223" spans="1:1" x14ac:dyDescent="0.25">
      <c r="A223" s="25">
        <v>21.449068299261853</v>
      </c>
    </row>
    <row r="224" spans="1:1" x14ac:dyDescent="0.25">
      <c r="A224" s="25">
        <v>21.464757082867436</v>
      </c>
    </row>
    <row r="225" spans="1:1" x14ac:dyDescent="0.25">
      <c r="A225" s="25">
        <v>21.911091607762501</v>
      </c>
    </row>
    <row r="226" spans="1:1" x14ac:dyDescent="0.25">
      <c r="A226" s="25">
        <v>22.69541710120393</v>
      </c>
    </row>
    <row r="227" spans="1:1" x14ac:dyDescent="0.25">
      <c r="A227" s="25">
        <v>23.426082407240756</v>
      </c>
    </row>
    <row r="228" spans="1:1" x14ac:dyDescent="0.25">
      <c r="A228" s="25">
        <v>23.53613126615528</v>
      </c>
    </row>
    <row r="229" spans="1:1" x14ac:dyDescent="0.25">
      <c r="A229" s="25">
        <v>23.866505216574296</v>
      </c>
    </row>
    <row r="230" spans="1:1" x14ac:dyDescent="0.25">
      <c r="A230" s="25">
        <v>23.92164333286928</v>
      </c>
    </row>
    <row r="231" spans="1:1" x14ac:dyDescent="0.25">
      <c r="A231" s="25">
        <v>24.425730771326926</v>
      </c>
    </row>
    <row r="232" spans="1:1" x14ac:dyDescent="0.25">
      <c r="A232" s="25">
        <v>24.875248527678195</v>
      </c>
    </row>
    <row r="233" spans="1:1" x14ac:dyDescent="0.25">
      <c r="A233" s="25">
        <v>25.823283067438751</v>
      </c>
    </row>
    <row r="234" spans="1:1" x14ac:dyDescent="0.25">
      <c r="A234" s="25">
        <v>26.218913262709975</v>
      </c>
    </row>
    <row r="235" spans="1:1" x14ac:dyDescent="0.25">
      <c r="A235" s="25">
        <v>29.919192456873134</v>
      </c>
    </row>
    <row r="236" spans="1:1" x14ac:dyDescent="0.25">
      <c r="A236" s="25">
        <v>30.391447580768727</v>
      </c>
    </row>
    <row r="237" spans="1:1" x14ac:dyDescent="0.25">
      <c r="A237" s="25">
        <v>32.2636424243683</v>
      </c>
    </row>
    <row r="238" spans="1:1" x14ac:dyDescent="0.25">
      <c r="A238" s="25">
        <v>33.046262615243904</v>
      </c>
    </row>
    <row r="239" spans="1:1" x14ac:dyDescent="0.25">
      <c r="A239" s="25">
        <v>36.688334148493595</v>
      </c>
    </row>
    <row r="240" spans="1:1" x14ac:dyDescent="0.25">
      <c r="A240" s="25">
        <v>39.650558392168023</v>
      </c>
    </row>
    <row r="241" spans="1:1" x14ac:dyDescent="0.25">
      <c r="A241" s="25">
        <v>40.388158595305867</v>
      </c>
    </row>
    <row r="242" spans="1:1" x14ac:dyDescent="0.25">
      <c r="A242" s="25">
        <v>41.261159822170157</v>
      </c>
    </row>
    <row r="243" spans="1:1" x14ac:dyDescent="0.25">
      <c r="A243" s="25">
        <v>42.815486267500091</v>
      </c>
    </row>
    <row r="244" spans="1:1" x14ac:dyDescent="0.25">
      <c r="A244" s="25">
        <v>42.907686292892322</v>
      </c>
    </row>
    <row r="245" spans="1:1" x14ac:dyDescent="0.25">
      <c r="A245" s="25">
        <v>43.470436139614321</v>
      </c>
    </row>
    <row r="246" spans="1:1" x14ac:dyDescent="0.25">
      <c r="A246" s="25">
        <v>44.321154746285174</v>
      </c>
    </row>
    <row r="247" spans="1:1" x14ac:dyDescent="0.25">
      <c r="A247" s="25">
        <v>44.422449718695134</v>
      </c>
    </row>
    <row r="248" spans="1:1" x14ac:dyDescent="0.25">
      <c r="A248" s="25">
        <v>45.370143197942525</v>
      </c>
    </row>
    <row r="249" spans="1:1" x14ac:dyDescent="0.25">
      <c r="A249" s="25">
        <v>45.437900553224608</v>
      </c>
    </row>
    <row r="250" spans="1:1" x14ac:dyDescent="0.25">
      <c r="A250" s="25">
        <v>45.641627366421744</v>
      </c>
    </row>
    <row r="251" spans="1:1" x14ac:dyDescent="0.25">
      <c r="A251" s="25">
        <v>46.168565859261435</v>
      </c>
    </row>
    <row r="252" spans="1:1" x14ac:dyDescent="0.25">
      <c r="A252" s="25">
        <v>46.381501306314021</v>
      </c>
    </row>
    <row r="253" spans="1:1" x14ac:dyDescent="0.25">
      <c r="A253" s="25">
        <v>46.432546696451027</v>
      </c>
    </row>
    <row r="254" spans="1:1" x14ac:dyDescent="0.25">
      <c r="A254" s="25">
        <v>46.671175368828699</v>
      </c>
    </row>
    <row r="255" spans="1:1" x14ac:dyDescent="0.25">
      <c r="A255" s="25">
        <v>47.337607611552812</v>
      </c>
    </row>
    <row r="256" spans="1:1" x14ac:dyDescent="0.25">
      <c r="A256" s="25">
        <v>48.392848839284852</v>
      </c>
    </row>
    <row r="257" spans="1:1" x14ac:dyDescent="0.25">
      <c r="A257" s="25">
        <v>48.71981218457222</v>
      </c>
    </row>
    <row r="258" spans="1:1" x14ac:dyDescent="0.25">
      <c r="A258" s="25">
        <v>50.554262998048216</v>
      </c>
    </row>
    <row r="259" spans="1:1" x14ac:dyDescent="0.25">
      <c r="A259" s="25">
        <v>51.07654033054132</v>
      </c>
    </row>
    <row r="260" spans="1:1" x14ac:dyDescent="0.25">
      <c r="A260" s="25">
        <v>51.320739657967351</v>
      </c>
    </row>
    <row r="261" spans="1:1" x14ac:dyDescent="0.25">
      <c r="A261" s="25">
        <v>52.353243518155068</v>
      </c>
    </row>
    <row r="262" spans="1:1" x14ac:dyDescent="0.25">
      <c r="A262" s="25">
        <v>52.528775995597243</v>
      </c>
    </row>
    <row r="263" spans="1:1" x14ac:dyDescent="0.25">
      <c r="A263" s="25">
        <v>52.625409807660617</v>
      </c>
    </row>
    <row r="264" spans="1:1" x14ac:dyDescent="0.25">
      <c r="A264" s="25">
        <v>53.391204346553423</v>
      </c>
    </row>
    <row r="265" spans="1:1" x14ac:dyDescent="0.25">
      <c r="A265" s="25">
        <v>53.894837037660182</v>
      </c>
    </row>
    <row r="266" spans="1:1" x14ac:dyDescent="0.25">
      <c r="A266" s="25">
        <v>54.195766097109299</v>
      </c>
    </row>
    <row r="267" spans="1:1" x14ac:dyDescent="0.25">
      <c r="A267" s="25">
        <v>54.577185437665321</v>
      </c>
    </row>
    <row r="268" spans="1:1" x14ac:dyDescent="0.25">
      <c r="A268" s="25">
        <v>55.057171266525984</v>
      </c>
    </row>
    <row r="269" spans="1:1" x14ac:dyDescent="0.25">
      <c r="A269" s="25">
        <v>55.779764807084575</v>
      </c>
    </row>
    <row r="270" spans="1:1" x14ac:dyDescent="0.25">
      <c r="A270" s="25">
        <v>56.003273130045272</v>
      </c>
    </row>
    <row r="271" spans="1:1" x14ac:dyDescent="0.25">
      <c r="A271" s="25">
        <v>57.847273637889884</v>
      </c>
    </row>
    <row r="272" spans="1:1" x14ac:dyDescent="0.25">
      <c r="A272" s="25">
        <v>58.08260539197363</v>
      </c>
    </row>
    <row r="273" spans="1:1" x14ac:dyDescent="0.25">
      <c r="A273" s="25">
        <v>58.67218533239793</v>
      </c>
    </row>
    <row r="274" spans="1:1" x14ac:dyDescent="0.25">
      <c r="A274" s="25">
        <v>58.899559007841162</v>
      </c>
    </row>
    <row r="275" spans="1:1" x14ac:dyDescent="0.25">
      <c r="A275" s="25">
        <v>59.501189753063954</v>
      </c>
    </row>
    <row r="276" spans="1:1" x14ac:dyDescent="0.25">
      <c r="A276" s="25">
        <v>59.574176702881232</v>
      </c>
    </row>
    <row r="277" spans="1:1" x14ac:dyDescent="0.25">
      <c r="A277" s="25">
        <v>59.665580920409411</v>
      </c>
    </row>
    <row r="278" spans="1:1" x14ac:dyDescent="0.25">
      <c r="A278" s="25">
        <v>61.060745792929083</v>
      </c>
    </row>
    <row r="279" spans="1:1" x14ac:dyDescent="0.25">
      <c r="A279" s="25">
        <v>61.642481341550592</v>
      </c>
    </row>
    <row r="280" spans="1:1" x14ac:dyDescent="0.25">
      <c r="A280" s="25">
        <v>61.790615291101858</v>
      </c>
    </row>
    <row r="281" spans="1:1" x14ac:dyDescent="0.25">
      <c r="A281" s="25">
        <v>62.003664424992166</v>
      </c>
    </row>
    <row r="282" spans="1:1" x14ac:dyDescent="0.25">
      <c r="A282" s="25">
        <v>63.840616348898038</v>
      </c>
    </row>
    <row r="283" spans="1:1" x14ac:dyDescent="0.25">
      <c r="A283" s="25">
        <v>64.479650063731242</v>
      </c>
    </row>
    <row r="284" spans="1:1" x14ac:dyDescent="0.25">
      <c r="A284" s="25">
        <v>65.074118538177572</v>
      </c>
    </row>
    <row r="285" spans="1:1" x14ac:dyDescent="0.25">
      <c r="A285" s="25">
        <v>67.513838075683452</v>
      </c>
    </row>
    <row r="286" spans="1:1" x14ac:dyDescent="0.25">
      <c r="A286" s="25">
        <v>69.136831370997243</v>
      </c>
    </row>
    <row r="287" spans="1:1" x14ac:dyDescent="0.25">
      <c r="A287" s="25">
        <v>69.399447966134176</v>
      </c>
    </row>
    <row r="288" spans="1:1" x14ac:dyDescent="0.25">
      <c r="A288" s="25">
        <v>69.55519893381279</v>
      </c>
    </row>
    <row r="289" spans="1:1" x14ac:dyDescent="0.25">
      <c r="A289" s="25">
        <v>71.13249012036249</v>
      </c>
    </row>
    <row r="290" spans="1:1" x14ac:dyDescent="0.25">
      <c r="A290" s="25">
        <v>72.309831011807546</v>
      </c>
    </row>
    <row r="291" spans="1:1" x14ac:dyDescent="0.25">
      <c r="A291" s="25">
        <v>72.458988142898306</v>
      </c>
    </row>
    <row r="292" spans="1:1" x14ac:dyDescent="0.25">
      <c r="A292" s="25">
        <v>72.877355705713853</v>
      </c>
    </row>
    <row r="293" spans="1:1" x14ac:dyDescent="0.25">
      <c r="A293" s="25">
        <v>73.928958954638802</v>
      </c>
    </row>
    <row r="294" spans="1:1" x14ac:dyDescent="0.25">
      <c r="A294" s="25">
        <v>74.220906753907911</v>
      </c>
    </row>
    <row r="295" spans="1:1" x14ac:dyDescent="0.25">
      <c r="A295" s="25">
        <v>74.402350946911611</v>
      </c>
    </row>
    <row r="296" spans="1:1" x14ac:dyDescent="0.25">
      <c r="A296" s="25">
        <v>75.242382990836632</v>
      </c>
    </row>
    <row r="297" spans="1:1" x14ac:dyDescent="0.25">
      <c r="A297" s="25">
        <v>75.761136031360365</v>
      </c>
    </row>
    <row r="298" spans="1:1" x14ac:dyDescent="0.25">
      <c r="A298" s="25">
        <v>75.771367846755311</v>
      </c>
    </row>
    <row r="299" spans="1:1" x14ac:dyDescent="0.25">
      <c r="A299" s="25">
        <v>75.863226811634377</v>
      </c>
    </row>
    <row r="300" spans="1:1" x14ac:dyDescent="0.25">
      <c r="A300" s="25">
        <v>76.425408224167768</v>
      </c>
    </row>
    <row r="301" spans="1:1" x14ac:dyDescent="0.25">
      <c r="A301" s="25">
        <v>78.428229244309478</v>
      </c>
    </row>
    <row r="302" spans="1:1" x14ac:dyDescent="0.25">
      <c r="A302" s="25">
        <v>80.304516814067028</v>
      </c>
    </row>
    <row r="303" spans="1:1" x14ac:dyDescent="0.25">
      <c r="A303" s="25">
        <v>80.399559010402299</v>
      </c>
    </row>
    <row r="304" spans="1:1" x14ac:dyDescent="0.25">
      <c r="A304" s="25">
        <v>82.563929026946425</v>
      </c>
    </row>
    <row r="305" spans="1:1" x14ac:dyDescent="0.25">
      <c r="A305" s="25">
        <v>82.833139458671212</v>
      </c>
    </row>
    <row r="306" spans="1:1" x14ac:dyDescent="0.25">
      <c r="A306" s="25">
        <v>82.984115579165518</v>
      </c>
    </row>
    <row r="307" spans="1:1" x14ac:dyDescent="0.25">
      <c r="A307" s="25">
        <v>84.756607066083234</v>
      </c>
    </row>
    <row r="308" spans="1:1" x14ac:dyDescent="0.25">
      <c r="A308" s="25">
        <v>84.932025856687687</v>
      </c>
    </row>
    <row r="309" spans="1:1" x14ac:dyDescent="0.25">
      <c r="A309" s="25">
        <v>84.942939793108962</v>
      </c>
    </row>
    <row r="310" spans="1:1" x14ac:dyDescent="0.25">
      <c r="A310" s="25">
        <v>86.200770965660922</v>
      </c>
    </row>
    <row r="311" spans="1:1" x14ac:dyDescent="0.25">
      <c r="A311" s="25">
        <v>86.567297330475412</v>
      </c>
    </row>
    <row r="312" spans="1:1" x14ac:dyDescent="0.25">
      <c r="A312" s="25">
        <v>86.812406152603216</v>
      </c>
    </row>
    <row r="313" spans="1:1" x14ac:dyDescent="0.25">
      <c r="A313" s="25">
        <v>87.169610196724534</v>
      </c>
    </row>
    <row r="314" spans="1:1" x14ac:dyDescent="0.25">
      <c r="A314" s="25">
        <v>87.236912804655731</v>
      </c>
    </row>
    <row r="315" spans="1:1" x14ac:dyDescent="0.25">
      <c r="A315" s="25">
        <v>87.460875874967314</v>
      </c>
    </row>
    <row r="316" spans="1:1" x14ac:dyDescent="0.25">
      <c r="A316" s="25">
        <v>87.899024947546422</v>
      </c>
    </row>
    <row r="317" spans="1:1" x14ac:dyDescent="0.25">
      <c r="A317" s="25">
        <v>88.090700955945067</v>
      </c>
    </row>
    <row r="318" spans="1:1" x14ac:dyDescent="0.25">
      <c r="A318" s="25">
        <v>90.219145931769162</v>
      </c>
    </row>
    <row r="319" spans="1:1" x14ac:dyDescent="0.25">
      <c r="A319" s="25">
        <v>90.737557911779732</v>
      </c>
    </row>
    <row r="320" spans="1:1" x14ac:dyDescent="0.25">
      <c r="A320" s="25">
        <v>91.770061771967448</v>
      </c>
    </row>
    <row r="321" spans="1:1" x14ac:dyDescent="0.25">
      <c r="A321" s="25">
        <v>91.875108410022222</v>
      </c>
    </row>
    <row r="322" spans="1:1" x14ac:dyDescent="0.25">
      <c r="A322" s="25">
        <v>92.812342700199224</v>
      </c>
    </row>
    <row r="323" spans="1:1" x14ac:dyDescent="0.25">
      <c r="A323" s="25">
        <v>95.108134701149538</v>
      </c>
    </row>
    <row r="324" spans="1:1" x14ac:dyDescent="0.25">
      <c r="A324" s="25">
        <v>96.927578852046281</v>
      </c>
    </row>
    <row r="325" spans="1:1" x14ac:dyDescent="0.25">
      <c r="A325" s="25">
        <v>97.639713203534484</v>
      </c>
    </row>
    <row r="326" spans="1:1" x14ac:dyDescent="0.25">
      <c r="A326" s="25">
        <v>98.954387794947252</v>
      </c>
    </row>
    <row r="327" spans="1:1" x14ac:dyDescent="0.25">
      <c r="A327" s="25">
        <v>100.22290553024504</v>
      </c>
    </row>
    <row r="328" spans="1:1" x14ac:dyDescent="0.25">
      <c r="A328" s="25">
        <v>100.62831279356033</v>
      </c>
    </row>
    <row r="329" spans="1:1" x14ac:dyDescent="0.25">
      <c r="A329" s="25">
        <v>103.53937796026003</v>
      </c>
    </row>
    <row r="330" spans="1:1" x14ac:dyDescent="0.25">
      <c r="A330" s="25">
        <v>103.8274604070466</v>
      </c>
    </row>
    <row r="331" spans="1:1" x14ac:dyDescent="0.25">
      <c r="A331" s="25">
        <v>103.91931937192567</v>
      </c>
    </row>
    <row r="332" spans="1:1" x14ac:dyDescent="0.25">
      <c r="A332" s="25">
        <v>104.51185517013073</v>
      </c>
    </row>
    <row r="333" spans="1:1" x14ac:dyDescent="0.25">
      <c r="A333" s="25">
        <v>104.65714694873895</v>
      </c>
    </row>
    <row r="334" spans="1:1" x14ac:dyDescent="0.25">
      <c r="A334" s="25">
        <v>107.50386536528822</v>
      </c>
    </row>
    <row r="335" spans="1:1" x14ac:dyDescent="0.25">
      <c r="A335" s="25">
        <v>107.59936230897438</v>
      </c>
    </row>
    <row r="336" spans="1:1" x14ac:dyDescent="0.25">
      <c r="A336" s="25">
        <v>109.50225259875879</v>
      </c>
    </row>
    <row r="337" spans="1:1" x14ac:dyDescent="0.25">
      <c r="A337" s="25">
        <v>111.11887943116017</v>
      </c>
    </row>
    <row r="338" spans="1:1" x14ac:dyDescent="0.25">
      <c r="A338" s="25">
        <v>114.10406841605436</v>
      </c>
    </row>
    <row r="339" spans="1:1" x14ac:dyDescent="0.25">
      <c r="A339" s="25">
        <v>116.77002476062626</v>
      </c>
    </row>
    <row r="340" spans="1:1" x14ac:dyDescent="0.25">
      <c r="A340" s="25">
        <v>119.06990948773455</v>
      </c>
    </row>
    <row r="341" spans="1:1" x14ac:dyDescent="0.25">
      <c r="A341" s="25">
        <v>119.39710020669736</v>
      </c>
    </row>
    <row r="342" spans="1:1" x14ac:dyDescent="0.25">
      <c r="A342" s="25">
        <v>119.83502190560102</v>
      </c>
    </row>
    <row r="343" spans="1:1" x14ac:dyDescent="0.25">
      <c r="A343" s="25">
        <v>120.55966180923861</v>
      </c>
    </row>
    <row r="344" spans="1:1" x14ac:dyDescent="0.25">
      <c r="A344" s="25">
        <v>121.61058293713722</v>
      </c>
    </row>
    <row r="345" spans="1:1" x14ac:dyDescent="0.25">
      <c r="A345" s="25">
        <v>123.60578693915159</v>
      </c>
    </row>
    <row r="346" spans="1:1" x14ac:dyDescent="0.25">
      <c r="A346" s="25">
        <v>123.81951819406822</v>
      </c>
    </row>
    <row r="347" spans="1:1" x14ac:dyDescent="0.25">
      <c r="A347" s="25">
        <v>124.16603567544371</v>
      </c>
    </row>
    <row r="348" spans="1:1" x14ac:dyDescent="0.25">
      <c r="A348" s="25">
        <v>125.1978574146051</v>
      </c>
    </row>
    <row r="349" spans="1:1" x14ac:dyDescent="0.25">
      <c r="A349" s="25">
        <v>126.34518498089164</v>
      </c>
    </row>
    <row r="350" spans="1:1" x14ac:dyDescent="0.25">
      <c r="A350" s="25">
        <v>126.66851034737192</v>
      </c>
    </row>
    <row r="351" spans="1:1" x14ac:dyDescent="0.25">
      <c r="A351" s="25">
        <v>127.19942787953187</v>
      </c>
    </row>
    <row r="352" spans="1:1" x14ac:dyDescent="0.25">
      <c r="A352" s="25">
        <v>127.64735402015503</v>
      </c>
    </row>
    <row r="353" spans="1:1" x14ac:dyDescent="0.25">
      <c r="A353" s="25">
        <v>128.39382179663517</v>
      </c>
    </row>
    <row r="354" spans="1:1" x14ac:dyDescent="0.25">
      <c r="A354" s="25">
        <v>130.39039004070219</v>
      </c>
    </row>
    <row r="355" spans="1:1" x14ac:dyDescent="0.25">
      <c r="A355" s="25">
        <v>130.49793778918684</v>
      </c>
    </row>
    <row r="356" spans="1:1" x14ac:dyDescent="0.25">
      <c r="A356" s="25">
        <v>132.14662430982571</v>
      </c>
    </row>
    <row r="357" spans="1:1" x14ac:dyDescent="0.25">
      <c r="A357" s="25">
        <v>133.21641745278612</v>
      </c>
    </row>
    <row r="358" spans="1:1" x14ac:dyDescent="0.25">
      <c r="A358" s="25">
        <v>134.26415534922853</v>
      </c>
    </row>
    <row r="359" spans="1:1" x14ac:dyDescent="0.25">
      <c r="A359" s="25">
        <v>134.94582162820734</v>
      </c>
    </row>
    <row r="360" spans="1:1" x14ac:dyDescent="0.25">
      <c r="A360" s="25">
        <v>135.30780051951297</v>
      </c>
    </row>
    <row r="361" spans="1:1" x14ac:dyDescent="0.25">
      <c r="A361" s="25">
        <v>135.40329746319912</v>
      </c>
    </row>
    <row r="362" spans="1:1" x14ac:dyDescent="0.25">
      <c r="A362" s="25">
        <v>137.4601197312586</v>
      </c>
    </row>
    <row r="363" spans="1:1" x14ac:dyDescent="0.25">
      <c r="A363" s="25">
        <v>144.37546269618906</v>
      </c>
    </row>
    <row r="364" spans="1:1" x14ac:dyDescent="0.25">
      <c r="A364" s="25">
        <v>144.72334441961721</v>
      </c>
    </row>
    <row r="365" spans="1:1" x14ac:dyDescent="0.25">
      <c r="A365" s="25">
        <v>144.76700016530231</v>
      </c>
    </row>
    <row r="366" spans="1:1" x14ac:dyDescent="0.25">
      <c r="A366" s="25">
        <v>145.33634384861216</v>
      </c>
    </row>
    <row r="367" spans="1:1" x14ac:dyDescent="0.25">
      <c r="A367" s="25">
        <v>146.71377357444726</v>
      </c>
    </row>
    <row r="368" spans="1:1" x14ac:dyDescent="0.25">
      <c r="A368" s="25">
        <v>147.61735656065866</v>
      </c>
    </row>
    <row r="369" spans="1:1" x14ac:dyDescent="0.25">
      <c r="A369" s="25">
        <v>151.84150470304303</v>
      </c>
    </row>
    <row r="370" spans="1:1" x14ac:dyDescent="0.25">
      <c r="A370" s="25">
        <v>154.5872692076955</v>
      </c>
    </row>
    <row r="371" spans="1:1" x14ac:dyDescent="0.25">
      <c r="A371" s="25">
        <v>156.0183591209352</v>
      </c>
    </row>
    <row r="372" spans="1:1" x14ac:dyDescent="0.25">
      <c r="A372" s="25">
        <v>158.7632141308859</v>
      </c>
    </row>
    <row r="373" spans="1:1" x14ac:dyDescent="0.25">
      <c r="A373" s="25">
        <v>158.97967386990786</v>
      </c>
    </row>
    <row r="374" spans="1:1" x14ac:dyDescent="0.25">
      <c r="A374" s="25">
        <v>161.07151168398559</v>
      </c>
    </row>
    <row r="375" spans="1:1" x14ac:dyDescent="0.25">
      <c r="A375" s="25">
        <v>162.65903468593024</v>
      </c>
    </row>
    <row r="376" spans="1:1" x14ac:dyDescent="0.25">
      <c r="A376" s="25">
        <v>163.06239558616653</v>
      </c>
    </row>
    <row r="377" spans="1:1" x14ac:dyDescent="0.25">
      <c r="A377" s="25">
        <v>163.55579646187834</v>
      </c>
    </row>
    <row r="378" spans="1:1" x14ac:dyDescent="0.25">
      <c r="A378" s="25">
        <v>165.48028725082986</v>
      </c>
    </row>
    <row r="379" spans="1:1" x14ac:dyDescent="0.25">
      <c r="A379" s="25">
        <v>165.93321561231278</v>
      </c>
    </row>
    <row r="380" spans="1:1" x14ac:dyDescent="0.25">
      <c r="A380" s="25">
        <v>166.14558262517676</v>
      </c>
    </row>
    <row r="381" spans="1:1" x14ac:dyDescent="0.25">
      <c r="A381" s="25">
        <v>168.82040654309094</v>
      </c>
    </row>
    <row r="382" spans="1:1" x14ac:dyDescent="0.25">
      <c r="A382" s="25">
        <v>173.31331036984921</v>
      </c>
    </row>
    <row r="383" spans="1:1" x14ac:dyDescent="0.25">
      <c r="A383" s="25">
        <v>173.55432646581903</v>
      </c>
    </row>
    <row r="384" spans="1:1" x14ac:dyDescent="0.25">
      <c r="A384" s="25">
        <v>180.28367776423693</v>
      </c>
    </row>
    <row r="385" spans="1:1" x14ac:dyDescent="0.25">
      <c r="A385" s="25">
        <v>181.82072381023318</v>
      </c>
    </row>
    <row r="386" spans="1:1" x14ac:dyDescent="0.25">
      <c r="A386" s="25">
        <v>184.48099581291899</v>
      </c>
    </row>
    <row r="387" spans="1:1" x14ac:dyDescent="0.25">
      <c r="A387" s="25">
        <v>185.2836248872336</v>
      </c>
    </row>
    <row r="388" spans="1:1" x14ac:dyDescent="0.25">
      <c r="A388" s="25">
        <v>185.45415514381602</v>
      </c>
    </row>
    <row r="389" spans="1:1" x14ac:dyDescent="0.25">
      <c r="A389" s="25">
        <v>188.48459149012342</v>
      </c>
    </row>
    <row r="390" spans="1:1" x14ac:dyDescent="0.25">
      <c r="A390" s="25">
        <v>190.23082131752744</v>
      </c>
    </row>
    <row r="391" spans="1:1" x14ac:dyDescent="0.25">
      <c r="A391" s="25">
        <v>191.89155864296481</v>
      </c>
    </row>
    <row r="392" spans="1:1" x14ac:dyDescent="0.25">
      <c r="A392" s="25">
        <v>194.92017599986866</v>
      </c>
    </row>
    <row r="393" spans="1:1" x14ac:dyDescent="0.25">
      <c r="A393" s="25">
        <v>197.22119759535417</v>
      </c>
    </row>
    <row r="394" spans="1:1" x14ac:dyDescent="0.25">
      <c r="A394" s="25">
        <v>199.29575501009822</v>
      </c>
    </row>
    <row r="395" spans="1:1" x14ac:dyDescent="0.25">
      <c r="A395" s="25">
        <v>219.45015760138631</v>
      </c>
    </row>
    <row r="396" spans="1:1" x14ac:dyDescent="0.25">
      <c r="A396" s="25">
        <v>220.56883608456701</v>
      </c>
    </row>
    <row r="397" spans="1:1" x14ac:dyDescent="0.25">
      <c r="A397" s="25">
        <v>233.17261366173625</v>
      </c>
    </row>
    <row r="398" spans="1:1" x14ac:dyDescent="0.25">
      <c r="A398" s="25">
        <v>234.34768081642687</v>
      </c>
    </row>
    <row r="399" spans="1:1" x14ac:dyDescent="0.25">
      <c r="A399" s="25">
        <v>237.56547307129949</v>
      </c>
    </row>
    <row r="400" spans="1:1" x14ac:dyDescent="0.25">
      <c r="A400" s="25">
        <v>283.53679226711392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0"/>
  <sheetViews>
    <sheetView topLeftCell="E1" workbookViewId="0">
      <selection activeCell="M58" sqref="M58"/>
    </sheetView>
  </sheetViews>
  <sheetFormatPr defaultRowHeight="15" x14ac:dyDescent="0.25"/>
  <cols>
    <col min="3" max="3" width="17.28515625" customWidth="1"/>
    <col min="12" max="12" width="9.140625" style="62"/>
  </cols>
  <sheetData>
    <row r="1" spans="1:13" x14ac:dyDescent="0.25">
      <c r="A1">
        <v>7</v>
      </c>
      <c r="C1" t="s">
        <v>98</v>
      </c>
      <c r="F1" t="s">
        <v>99</v>
      </c>
    </row>
    <row r="2" spans="1:13" ht="15.75" thickBot="1" x14ac:dyDescent="0.3">
      <c r="A2">
        <v>9</v>
      </c>
      <c r="L2" s="58" t="s">
        <v>100</v>
      </c>
    </row>
    <row r="3" spans="1:13" x14ac:dyDescent="0.25">
      <c r="A3">
        <v>7</v>
      </c>
      <c r="C3" s="18" t="s">
        <v>18</v>
      </c>
      <c r="D3" s="18"/>
      <c r="F3" s="93" t="s">
        <v>101</v>
      </c>
      <c r="G3" s="94" t="s">
        <v>50</v>
      </c>
      <c r="H3" s="94" t="s">
        <v>102</v>
      </c>
      <c r="I3" s="94" t="s">
        <v>81</v>
      </c>
      <c r="J3" s="60" t="s">
        <v>70</v>
      </c>
      <c r="L3" s="62" t="s">
        <v>101</v>
      </c>
      <c r="M3" s="62" t="s">
        <v>103</v>
      </c>
    </row>
    <row r="4" spans="1:13" x14ac:dyDescent="0.25">
      <c r="A4">
        <v>2</v>
      </c>
      <c r="C4" s="2"/>
      <c r="D4" s="2"/>
      <c r="F4" s="95">
        <v>1</v>
      </c>
      <c r="G4" s="89">
        <f t="array" ref="G4:G14">FREQUENCY(A:A,F4:F14)</f>
        <v>1</v>
      </c>
      <c r="H4" s="89">
        <f>G4</f>
        <v>1</v>
      </c>
      <c r="I4" s="89">
        <f>G4/$G$15</f>
        <v>4.0000000000000001E-3</v>
      </c>
      <c r="J4" s="85">
        <f>H4/$G$15</f>
        <v>4.0000000000000001E-3</v>
      </c>
      <c r="L4" s="62">
        <v>0</v>
      </c>
      <c r="M4">
        <f>_xlfn.BINOM.DIST(L4,30,0.2,0)</f>
        <v>1.2379400392853797E-3</v>
      </c>
    </row>
    <row r="5" spans="1:13" x14ac:dyDescent="0.25">
      <c r="A5">
        <v>3</v>
      </c>
      <c r="C5" s="2" t="s">
        <v>19</v>
      </c>
      <c r="D5" s="2">
        <v>6.008</v>
      </c>
      <c r="F5" s="95">
        <v>2</v>
      </c>
      <c r="G5" s="89">
        <v>12</v>
      </c>
      <c r="H5" s="89">
        <f>H4+G5</f>
        <v>13</v>
      </c>
      <c r="I5" s="89">
        <f t="shared" ref="I5:J14" si="0">G5/$G$15</f>
        <v>4.8000000000000001E-2</v>
      </c>
      <c r="J5" s="85">
        <f t="shared" si="0"/>
        <v>5.1999999999999998E-2</v>
      </c>
      <c r="L5" s="62">
        <v>1</v>
      </c>
      <c r="M5">
        <f t="shared" ref="M5:M34" si="1">_xlfn.BINOM.DIST(L5,30,0.2,0)</f>
        <v>9.2845502946403528E-3</v>
      </c>
    </row>
    <row r="6" spans="1:13" x14ac:dyDescent="0.25">
      <c r="A6">
        <v>5</v>
      </c>
      <c r="C6" s="2" t="s">
        <v>20</v>
      </c>
      <c r="D6" s="2">
        <v>0.13449199376000856</v>
      </c>
      <c r="F6" s="95">
        <v>3</v>
      </c>
      <c r="G6" s="89">
        <v>15</v>
      </c>
      <c r="H6" s="89">
        <f t="shared" ref="H6:H14" si="2">H5+G6</f>
        <v>28</v>
      </c>
      <c r="I6" s="89">
        <f t="shared" si="0"/>
        <v>0.06</v>
      </c>
      <c r="J6" s="85">
        <f t="shared" si="0"/>
        <v>0.112</v>
      </c>
      <c r="L6" s="62">
        <v>2</v>
      </c>
      <c r="M6">
        <f t="shared" si="1"/>
        <v>3.3656494818071314E-2</v>
      </c>
    </row>
    <row r="7" spans="1:13" x14ac:dyDescent="0.25">
      <c r="A7">
        <v>4</v>
      </c>
      <c r="C7" s="2" t="s">
        <v>21</v>
      </c>
      <c r="D7" s="2">
        <v>6</v>
      </c>
      <c r="F7" s="95">
        <v>4</v>
      </c>
      <c r="G7" s="89">
        <v>33</v>
      </c>
      <c r="H7" s="89">
        <f t="shared" si="2"/>
        <v>61</v>
      </c>
      <c r="I7" s="89">
        <f t="shared" si="0"/>
        <v>0.13200000000000001</v>
      </c>
      <c r="J7" s="85">
        <f t="shared" si="0"/>
        <v>0.24399999999999999</v>
      </c>
      <c r="L7" s="62">
        <v>3</v>
      </c>
      <c r="M7">
        <f t="shared" si="1"/>
        <v>7.8531821242166289E-2</v>
      </c>
    </row>
    <row r="8" spans="1:13" x14ac:dyDescent="0.25">
      <c r="A8">
        <v>9</v>
      </c>
      <c r="C8" s="2" t="s">
        <v>22</v>
      </c>
      <c r="D8" s="2">
        <v>5</v>
      </c>
      <c r="F8" s="95">
        <v>5</v>
      </c>
      <c r="G8" s="89">
        <v>47</v>
      </c>
      <c r="H8" s="89">
        <f t="shared" si="2"/>
        <v>108</v>
      </c>
      <c r="I8" s="89">
        <f t="shared" si="0"/>
        <v>0.188</v>
      </c>
      <c r="J8" s="85">
        <f t="shared" si="0"/>
        <v>0.432</v>
      </c>
      <c r="L8" s="62">
        <v>4</v>
      </c>
      <c r="M8">
        <f t="shared" si="1"/>
        <v>0.13252244834615567</v>
      </c>
    </row>
    <row r="9" spans="1:13" x14ac:dyDescent="0.25">
      <c r="A9">
        <v>6</v>
      </c>
      <c r="C9" s="2" t="s">
        <v>23</v>
      </c>
      <c r="D9" s="2">
        <v>2.1265051366939005</v>
      </c>
      <c r="F9" s="95">
        <v>6</v>
      </c>
      <c r="G9" s="89">
        <v>46</v>
      </c>
      <c r="H9" s="89">
        <f t="shared" si="2"/>
        <v>154</v>
      </c>
      <c r="I9" s="89">
        <f t="shared" si="0"/>
        <v>0.184</v>
      </c>
      <c r="J9" s="85">
        <f t="shared" si="0"/>
        <v>0.61599999999999999</v>
      </c>
      <c r="L9" s="62">
        <v>5</v>
      </c>
      <c r="M9">
        <f t="shared" si="1"/>
        <v>0.17227918285000238</v>
      </c>
    </row>
    <row r="10" spans="1:13" x14ac:dyDescent="0.25">
      <c r="A10">
        <v>9</v>
      </c>
      <c r="C10" s="2" t="s">
        <v>24</v>
      </c>
      <c r="D10" s="2">
        <v>4.522024096385544</v>
      </c>
      <c r="F10" s="95">
        <v>7</v>
      </c>
      <c r="G10" s="89">
        <v>32</v>
      </c>
      <c r="H10" s="89">
        <f t="shared" si="2"/>
        <v>186</v>
      </c>
      <c r="I10" s="89">
        <f t="shared" si="0"/>
        <v>0.128</v>
      </c>
      <c r="J10" s="85">
        <f t="shared" si="0"/>
        <v>0.74399999999999999</v>
      </c>
      <c r="L10" s="62">
        <v>6</v>
      </c>
      <c r="M10">
        <f t="shared" si="1"/>
        <v>0.17945748213541912</v>
      </c>
    </row>
    <row r="11" spans="1:13" x14ac:dyDescent="0.25">
      <c r="A11">
        <v>9</v>
      </c>
      <c r="C11" s="2" t="s">
        <v>25</v>
      </c>
      <c r="D11" s="2">
        <v>-0.4968168156194559</v>
      </c>
      <c r="F11" s="95">
        <v>8</v>
      </c>
      <c r="G11" s="89">
        <v>28</v>
      </c>
      <c r="H11" s="89">
        <f t="shared" si="2"/>
        <v>214</v>
      </c>
      <c r="I11" s="89">
        <f t="shared" si="0"/>
        <v>0.112</v>
      </c>
      <c r="J11" s="85">
        <f t="shared" si="0"/>
        <v>0.85599999999999998</v>
      </c>
      <c r="L11" s="62">
        <v>7</v>
      </c>
      <c r="M11">
        <f t="shared" si="1"/>
        <v>0.1538206989732164</v>
      </c>
    </row>
    <row r="12" spans="1:13" x14ac:dyDescent="0.25">
      <c r="A12">
        <v>5</v>
      </c>
      <c r="C12" s="2" t="s">
        <v>26</v>
      </c>
      <c r="D12" s="2">
        <v>0.13344933187279545</v>
      </c>
      <c r="F12" s="95">
        <v>9</v>
      </c>
      <c r="G12" s="89">
        <v>23</v>
      </c>
      <c r="H12" s="89">
        <f t="shared" si="2"/>
        <v>237</v>
      </c>
      <c r="I12" s="89">
        <f t="shared" si="0"/>
        <v>9.1999999999999998E-2</v>
      </c>
      <c r="J12" s="85">
        <f t="shared" si="0"/>
        <v>0.94799999999999995</v>
      </c>
      <c r="L12" s="62">
        <v>8</v>
      </c>
      <c r="M12">
        <f t="shared" si="1"/>
        <v>0.11055862738699927</v>
      </c>
    </row>
    <row r="13" spans="1:13" x14ac:dyDescent="0.25">
      <c r="A13">
        <v>4</v>
      </c>
      <c r="C13" s="2" t="s">
        <v>27</v>
      </c>
      <c r="D13" s="2">
        <v>10</v>
      </c>
      <c r="F13" s="95">
        <v>10</v>
      </c>
      <c r="G13" s="89">
        <v>9</v>
      </c>
      <c r="H13" s="89">
        <f t="shared" si="2"/>
        <v>246</v>
      </c>
      <c r="I13" s="89">
        <f t="shared" si="0"/>
        <v>3.5999999999999997E-2</v>
      </c>
      <c r="J13" s="85">
        <f t="shared" si="0"/>
        <v>0.98399999999999999</v>
      </c>
      <c r="L13" s="62">
        <v>9</v>
      </c>
      <c r="M13">
        <f t="shared" si="1"/>
        <v>6.7563605625388448E-2</v>
      </c>
    </row>
    <row r="14" spans="1:13" x14ac:dyDescent="0.25">
      <c r="A14">
        <v>5</v>
      </c>
      <c r="C14" s="2" t="s">
        <v>28</v>
      </c>
      <c r="D14" s="2">
        <v>1</v>
      </c>
      <c r="F14" s="95">
        <v>11</v>
      </c>
      <c r="G14" s="89">
        <v>4</v>
      </c>
      <c r="H14" s="89">
        <f t="shared" si="2"/>
        <v>250</v>
      </c>
      <c r="I14" s="89">
        <f t="shared" si="0"/>
        <v>1.6E-2</v>
      </c>
      <c r="J14" s="85">
        <f t="shared" si="0"/>
        <v>1</v>
      </c>
      <c r="L14" s="62">
        <v>10</v>
      </c>
      <c r="M14">
        <f t="shared" si="1"/>
        <v>3.547089295332892E-2</v>
      </c>
    </row>
    <row r="15" spans="1:13" x14ac:dyDescent="0.25">
      <c r="A15">
        <v>6</v>
      </c>
      <c r="C15" s="2" t="s">
        <v>29</v>
      </c>
      <c r="D15" s="2">
        <v>11</v>
      </c>
      <c r="F15" s="96"/>
      <c r="G15" s="97">
        <f>SUM(G4:G14)</f>
        <v>250</v>
      </c>
      <c r="H15" s="97"/>
      <c r="I15" s="97">
        <f>SUM(I4:I14)</f>
        <v>1</v>
      </c>
      <c r="J15" s="84"/>
      <c r="L15" s="62">
        <v>11</v>
      </c>
      <c r="M15">
        <f t="shared" si="1"/>
        <v>1.6123133160604059E-2</v>
      </c>
    </row>
    <row r="16" spans="1:13" x14ac:dyDescent="0.25">
      <c r="A16">
        <v>7</v>
      </c>
      <c r="C16" s="2" t="s">
        <v>30</v>
      </c>
      <c r="D16" s="2">
        <v>1502</v>
      </c>
      <c r="L16" s="62">
        <v>12</v>
      </c>
      <c r="M16">
        <f t="shared" si="1"/>
        <v>6.3820735427391091E-3</v>
      </c>
    </row>
    <row r="17" spans="1:13" ht="15.75" thickBot="1" x14ac:dyDescent="0.3">
      <c r="A17">
        <v>7</v>
      </c>
      <c r="C17" s="17" t="s">
        <v>31</v>
      </c>
      <c r="D17" s="17">
        <v>250</v>
      </c>
      <c r="L17" s="62">
        <v>13</v>
      </c>
      <c r="M17">
        <f t="shared" si="1"/>
        <v>2.2091793032558479E-3</v>
      </c>
    </row>
    <row r="18" spans="1:13" x14ac:dyDescent="0.25">
      <c r="A18">
        <v>6</v>
      </c>
      <c r="L18" s="62">
        <v>14</v>
      </c>
      <c r="M18">
        <f t="shared" si="1"/>
        <v>6.7064371705980895E-4</v>
      </c>
    </row>
    <row r="19" spans="1:13" x14ac:dyDescent="0.25">
      <c r="A19">
        <v>5</v>
      </c>
      <c r="L19" s="62">
        <v>15</v>
      </c>
      <c r="M19">
        <f t="shared" si="1"/>
        <v>1.7883832454928267E-4</v>
      </c>
    </row>
    <row r="20" spans="1:13" x14ac:dyDescent="0.25">
      <c r="A20">
        <v>4</v>
      </c>
      <c r="L20" s="62">
        <v>16</v>
      </c>
      <c r="M20">
        <f t="shared" si="1"/>
        <v>4.1915232316238079E-5</v>
      </c>
    </row>
    <row r="21" spans="1:13" x14ac:dyDescent="0.25">
      <c r="A21">
        <v>7</v>
      </c>
      <c r="L21" s="62">
        <v>17</v>
      </c>
      <c r="M21">
        <f t="shared" si="1"/>
        <v>8.629606653343132E-6</v>
      </c>
    </row>
    <row r="22" spans="1:13" x14ac:dyDescent="0.25">
      <c r="A22">
        <v>4</v>
      </c>
      <c r="L22" s="62">
        <v>18</v>
      </c>
      <c r="M22">
        <f t="shared" si="1"/>
        <v>1.5581234235202888E-6</v>
      </c>
    </row>
    <row r="23" spans="1:13" x14ac:dyDescent="0.25">
      <c r="A23">
        <v>8</v>
      </c>
      <c r="L23" s="62">
        <v>19</v>
      </c>
      <c r="M23">
        <f t="shared" si="1"/>
        <v>2.4601948792425701E-7</v>
      </c>
    </row>
    <row r="24" spans="1:13" x14ac:dyDescent="0.25">
      <c r="A24">
        <v>6</v>
      </c>
      <c r="L24" s="62">
        <v>20</v>
      </c>
      <c r="M24">
        <f t="shared" si="1"/>
        <v>3.3827679589585188E-8</v>
      </c>
    </row>
    <row r="25" spans="1:13" x14ac:dyDescent="0.25">
      <c r="A25">
        <v>10</v>
      </c>
      <c r="L25" s="62">
        <v>21</v>
      </c>
      <c r="M25">
        <f t="shared" si="1"/>
        <v>4.0271047130458639E-9</v>
      </c>
    </row>
    <row r="26" spans="1:13" x14ac:dyDescent="0.25">
      <c r="A26">
        <v>4</v>
      </c>
      <c r="L26" s="62">
        <v>22</v>
      </c>
      <c r="M26">
        <f t="shared" si="1"/>
        <v>4.1186298201605381E-10</v>
      </c>
    </row>
    <row r="27" spans="1:13" x14ac:dyDescent="0.25">
      <c r="A27">
        <v>6</v>
      </c>
      <c r="L27" s="62">
        <v>23</v>
      </c>
      <c r="M27">
        <f t="shared" si="1"/>
        <v>3.5814172349222001E-11</v>
      </c>
    </row>
    <row r="28" spans="1:13" x14ac:dyDescent="0.25">
      <c r="A28">
        <v>8</v>
      </c>
      <c r="L28" s="62">
        <v>24</v>
      </c>
      <c r="M28">
        <f t="shared" si="1"/>
        <v>2.611450067130777E-12</v>
      </c>
    </row>
    <row r="29" spans="1:13" x14ac:dyDescent="0.25">
      <c r="A29">
        <v>10</v>
      </c>
      <c r="L29" s="62">
        <v>25</v>
      </c>
      <c r="M29">
        <f t="shared" si="1"/>
        <v>1.5668700402784668E-13</v>
      </c>
    </row>
    <row r="30" spans="1:13" x14ac:dyDescent="0.25">
      <c r="A30">
        <v>6</v>
      </c>
      <c r="L30" s="62">
        <v>26</v>
      </c>
      <c r="M30">
        <f t="shared" si="1"/>
        <v>7.5330290398003167E-15</v>
      </c>
    </row>
    <row r="31" spans="1:13" x14ac:dyDescent="0.25">
      <c r="A31">
        <v>6</v>
      </c>
      <c r="L31" s="62">
        <v>27</v>
      </c>
      <c r="M31">
        <f t="shared" si="1"/>
        <v>2.7900107554815879E-16</v>
      </c>
    </row>
    <row r="32" spans="1:13" x14ac:dyDescent="0.25">
      <c r="A32">
        <v>7</v>
      </c>
      <c r="L32" s="62">
        <v>28</v>
      </c>
      <c r="M32">
        <f t="shared" si="1"/>
        <v>7.4732430950400238E-18</v>
      </c>
    </row>
    <row r="33" spans="1:13" x14ac:dyDescent="0.25">
      <c r="A33">
        <v>8</v>
      </c>
      <c r="L33" s="62">
        <v>29</v>
      </c>
      <c r="M33">
        <f t="shared" si="1"/>
        <v>1.2884901888000102E-19</v>
      </c>
    </row>
    <row r="34" spans="1:13" x14ac:dyDescent="0.25">
      <c r="A34">
        <v>6</v>
      </c>
      <c r="L34" s="62">
        <v>30</v>
      </c>
      <c r="M34">
        <f t="shared" si="1"/>
        <v>1.0737418240000016E-21</v>
      </c>
    </row>
    <row r="35" spans="1:13" x14ac:dyDescent="0.25">
      <c r="A35">
        <v>5</v>
      </c>
      <c r="F35" t="s">
        <v>116</v>
      </c>
    </row>
    <row r="36" spans="1:13" x14ac:dyDescent="0.25">
      <c r="A36">
        <v>9</v>
      </c>
      <c r="F36" t="s">
        <v>97</v>
      </c>
    </row>
    <row r="37" spans="1:13" x14ac:dyDescent="0.25">
      <c r="A37">
        <v>6</v>
      </c>
      <c r="F37" s="98" t="s">
        <v>104</v>
      </c>
      <c r="G37" s="1"/>
      <c r="H37" s="1"/>
      <c r="I37" s="1"/>
      <c r="J37" s="1"/>
      <c r="K37" s="1"/>
      <c r="L37" s="1"/>
      <c r="M37" s="1"/>
    </row>
    <row r="38" spans="1:13" x14ac:dyDescent="0.25">
      <c r="A38">
        <v>9</v>
      </c>
      <c r="F38" s="99" t="s">
        <v>105</v>
      </c>
      <c r="G38" s="15"/>
      <c r="H38" s="15"/>
      <c r="I38" s="15"/>
      <c r="J38" s="15"/>
      <c r="K38" s="15"/>
      <c r="L38" s="15"/>
      <c r="M38" s="15"/>
    </row>
    <row r="39" spans="1:13" x14ac:dyDescent="0.25">
      <c r="A39">
        <v>9</v>
      </c>
      <c r="F39" t="s">
        <v>106</v>
      </c>
      <c r="J39" t="s">
        <v>107</v>
      </c>
      <c r="L39"/>
    </row>
    <row r="40" spans="1:13" x14ac:dyDescent="0.25">
      <c r="A40">
        <v>7</v>
      </c>
      <c r="F40" s="62" t="s">
        <v>101</v>
      </c>
      <c r="G40" s="62" t="s">
        <v>50</v>
      </c>
      <c r="H40" s="62" t="s">
        <v>52</v>
      </c>
      <c r="L40"/>
    </row>
    <row r="41" spans="1:13" x14ac:dyDescent="0.25">
      <c r="A41">
        <v>8</v>
      </c>
      <c r="F41" s="100">
        <v>0</v>
      </c>
      <c r="G41" s="62"/>
      <c r="H41" s="101">
        <f>_xlfn.BINOM.DIST(F41,30,0.2,0)*$G$72</f>
        <v>0.30948500982134491</v>
      </c>
      <c r="L41"/>
    </row>
    <row r="42" spans="1:13" x14ac:dyDescent="0.25">
      <c r="A42">
        <v>7</v>
      </c>
      <c r="F42" s="62">
        <v>1</v>
      </c>
      <c r="G42" s="102">
        <f t="array" ref="G42:G52">FREQUENCY(A:A,F42:F52)</f>
        <v>1</v>
      </c>
      <c r="H42" s="101">
        <f t="shared" ref="H42:H71" si="3">_xlfn.BINOM.DIST(F42,30,0.2,0)*$G$72</f>
        <v>2.3211375736600881</v>
      </c>
      <c r="J42" s="62" t="s">
        <v>101</v>
      </c>
      <c r="K42" s="62" t="s">
        <v>50</v>
      </c>
      <c r="L42" t="s">
        <v>52</v>
      </c>
      <c r="M42" t="s">
        <v>92</v>
      </c>
    </row>
    <row r="43" spans="1:13" x14ac:dyDescent="0.25">
      <c r="A43">
        <v>7</v>
      </c>
      <c r="F43" s="62">
        <v>2</v>
      </c>
      <c r="G43" s="102">
        <v>12</v>
      </c>
      <c r="H43" s="101">
        <f t="shared" si="3"/>
        <v>8.414123704517829</v>
      </c>
      <c r="J43" s="62" t="s">
        <v>108</v>
      </c>
      <c r="K43" s="103">
        <f>SUM(G42:G43)</f>
        <v>13</v>
      </c>
      <c r="L43" s="104">
        <f>SUM(H41:H43)</f>
        <v>11.044746287999262</v>
      </c>
      <c r="M43">
        <f t="shared" ref="M43:M52" si="4">(K43-L43)^2/L43</f>
        <v>0.34613896766887159</v>
      </c>
    </row>
    <row r="44" spans="1:13" x14ac:dyDescent="0.25">
      <c r="A44">
        <v>6</v>
      </c>
      <c r="F44" s="62">
        <v>3</v>
      </c>
      <c r="G44" s="62">
        <v>15</v>
      </c>
      <c r="H44" s="15">
        <f t="shared" si="3"/>
        <v>19.632955310541572</v>
      </c>
      <c r="J44" s="62">
        <v>3</v>
      </c>
      <c r="K44">
        <f>G44</f>
        <v>15</v>
      </c>
      <c r="L44">
        <f>H44</f>
        <v>19.632955310541572</v>
      </c>
      <c r="M44">
        <f t="shared" si="4"/>
        <v>1.093277836676503</v>
      </c>
    </row>
    <row r="45" spans="1:13" x14ac:dyDescent="0.25">
      <c r="A45">
        <v>5</v>
      </c>
      <c r="F45" s="62">
        <v>4</v>
      </c>
      <c r="G45" s="62">
        <v>33</v>
      </c>
      <c r="H45" s="15">
        <f t="shared" si="3"/>
        <v>33.130612086538918</v>
      </c>
      <c r="J45" s="62">
        <v>4</v>
      </c>
      <c r="K45">
        <f t="shared" ref="K45:L51" si="5">G45</f>
        <v>33</v>
      </c>
      <c r="L45">
        <f t="shared" si="5"/>
        <v>33.130612086538918</v>
      </c>
      <c r="M45">
        <f t="shared" si="4"/>
        <v>5.149170533127888E-4</v>
      </c>
    </row>
    <row r="46" spans="1:13" x14ac:dyDescent="0.25">
      <c r="A46">
        <v>6</v>
      </c>
      <c r="F46" s="62">
        <v>5</v>
      </c>
      <c r="G46" s="62">
        <v>47</v>
      </c>
      <c r="H46" s="15">
        <f t="shared" si="3"/>
        <v>43.069795712500593</v>
      </c>
      <c r="J46" s="62">
        <v>5</v>
      </c>
      <c r="K46">
        <f t="shared" si="5"/>
        <v>47</v>
      </c>
      <c r="L46">
        <f t="shared" si="5"/>
        <v>43.069795712500593</v>
      </c>
      <c r="M46">
        <f>(K46-L46)^2/L46</f>
        <v>0.35863893677572106</v>
      </c>
    </row>
    <row r="47" spans="1:13" x14ac:dyDescent="0.25">
      <c r="A47">
        <v>3</v>
      </c>
      <c r="F47" s="62">
        <v>6</v>
      </c>
      <c r="G47" s="62">
        <v>46</v>
      </c>
      <c r="H47" s="15">
        <f t="shared" si="3"/>
        <v>44.864370533854782</v>
      </c>
      <c r="J47" s="62">
        <v>6</v>
      </c>
      <c r="K47">
        <f t="shared" si="5"/>
        <v>46</v>
      </c>
      <c r="L47">
        <f t="shared" si="5"/>
        <v>44.864370533854782</v>
      </c>
      <c r="M47">
        <f t="shared" si="4"/>
        <v>2.8745623064166174E-2</v>
      </c>
    </row>
    <row r="48" spans="1:13" x14ac:dyDescent="0.25">
      <c r="A48">
        <v>5</v>
      </c>
      <c r="F48" s="62">
        <v>7</v>
      </c>
      <c r="G48" s="62">
        <v>32</v>
      </c>
      <c r="H48" s="15">
        <f t="shared" si="3"/>
        <v>38.455174743304099</v>
      </c>
      <c r="J48" s="62">
        <v>7</v>
      </c>
      <c r="K48">
        <f t="shared" si="5"/>
        <v>32</v>
      </c>
      <c r="L48">
        <f t="shared" si="5"/>
        <v>38.455174743304099</v>
      </c>
      <c r="M48">
        <f t="shared" si="4"/>
        <v>1.0835805907720308</v>
      </c>
    </row>
    <row r="49" spans="1:13" x14ac:dyDescent="0.25">
      <c r="A49">
        <v>4</v>
      </c>
      <c r="F49" s="62">
        <v>8</v>
      </c>
      <c r="G49" s="62">
        <v>28</v>
      </c>
      <c r="H49" s="15">
        <f t="shared" si="3"/>
        <v>27.639656846749819</v>
      </c>
      <c r="J49" s="62">
        <v>8</v>
      </c>
      <c r="K49">
        <f t="shared" si="5"/>
        <v>28</v>
      </c>
      <c r="L49">
        <f t="shared" si="5"/>
        <v>27.639656846749819</v>
      </c>
      <c r="M49">
        <f t="shared" si="4"/>
        <v>4.6978581830531023E-3</v>
      </c>
    </row>
    <row r="50" spans="1:13" x14ac:dyDescent="0.25">
      <c r="A50">
        <v>5</v>
      </c>
      <c r="F50" s="62">
        <v>9</v>
      </c>
      <c r="G50" s="62">
        <v>23</v>
      </c>
      <c r="H50" s="15">
        <f t="shared" si="3"/>
        <v>16.890901406347112</v>
      </c>
      <c r="J50" s="62">
        <v>9</v>
      </c>
      <c r="K50">
        <f t="shared" si="5"/>
        <v>23</v>
      </c>
      <c r="L50">
        <f t="shared" si="5"/>
        <v>16.890901406347112</v>
      </c>
      <c r="M50">
        <f t="shared" si="4"/>
        <v>2.209537829221329</v>
      </c>
    </row>
    <row r="51" spans="1:13" x14ac:dyDescent="0.25">
      <c r="A51">
        <v>5</v>
      </c>
      <c r="F51" s="62">
        <v>10</v>
      </c>
      <c r="G51" s="62">
        <v>9</v>
      </c>
      <c r="H51" s="15">
        <f t="shared" si="3"/>
        <v>8.8677232383322302</v>
      </c>
      <c r="J51" s="62">
        <v>10</v>
      </c>
      <c r="K51" s="105">
        <f>G51</f>
        <v>9</v>
      </c>
      <c r="L51">
        <f t="shared" si="5"/>
        <v>8.8677232383322302</v>
      </c>
      <c r="M51">
        <f t="shared" si="4"/>
        <v>1.9731267211495311E-3</v>
      </c>
    </row>
    <row r="52" spans="1:13" x14ac:dyDescent="0.25">
      <c r="A52">
        <v>9</v>
      </c>
      <c r="F52" s="62">
        <v>11</v>
      </c>
      <c r="G52" s="62">
        <v>4</v>
      </c>
      <c r="H52" s="101">
        <f t="shared" si="3"/>
        <v>4.0307832901510148</v>
      </c>
      <c r="J52" s="62" t="s">
        <v>109</v>
      </c>
      <c r="K52" s="105">
        <f>G52</f>
        <v>4</v>
      </c>
      <c r="L52" s="104">
        <f>SUM(H52:H71)</f>
        <v>6.4040638338316365</v>
      </c>
      <c r="M52">
        <f t="shared" si="4"/>
        <v>0.90247740608158511</v>
      </c>
    </row>
    <row r="53" spans="1:13" x14ac:dyDescent="0.25">
      <c r="A53">
        <v>7</v>
      </c>
      <c r="F53" s="100">
        <v>12</v>
      </c>
      <c r="H53" s="101">
        <f t="shared" si="3"/>
        <v>1.5955183856847772</v>
      </c>
      <c r="J53" s="62"/>
      <c r="K53" s="24">
        <f>SUM(K43:K52)</f>
        <v>250</v>
      </c>
      <c r="L53" s="19">
        <f>SUM(L43:L52)</f>
        <v>250.00000000000003</v>
      </c>
      <c r="M53" s="19">
        <f>SUM(M43:M52)</f>
        <v>6.0295830922177229</v>
      </c>
    </row>
    <row r="54" spans="1:13" x14ac:dyDescent="0.25">
      <c r="A54">
        <v>7</v>
      </c>
      <c r="F54" s="100">
        <v>13</v>
      </c>
      <c r="H54" s="101">
        <f t="shared" si="3"/>
        <v>0.55229482581396194</v>
      </c>
      <c r="L54"/>
    </row>
    <row r="55" spans="1:13" x14ac:dyDescent="0.25">
      <c r="A55">
        <v>8</v>
      </c>
      <c r="F55" s="100">
        <v>14</v>
      </c>
      <c r="H55" s="101">
        <f t="shared" si="3"/>
        <v>0.16766092926495224</v>
      </c>
      <c r="J55" s="62"/>
      <c r="L55" t="s">
        <v>110</v>
      </c>
      <c r="M55">
        <f>M53</f>
        <v>6.0295830922177229</v>
      </c>
    </row>
    <row r="56" spans="1:13" x14ac:dyDescent="0.25">
      <c r="A56">
        <v>8</v>
      </c>
      <c r="F56" s="100">
        <v>15</v>
      </c>
      <c r="H56" s="101">
        <f t="shared" si="3"/>
        <v>4.4709581137320667E-2</v>
      </c>
      <c r="J56" s="62"/>
      <c r="L56" s="57" t="s">
        <v>111</v>
      </c>
      <c r="M56">
        <f>_xlfn.CHISQ.INV(0.95,9)</f>
        <v>16.918977604620448</v>
      </c>
    </row>
    <row r="57" spans="1:13" x14ac:dyDescent="0.25">
      <c r="A57">
        <v>8</v>
      </c>
      <c r="F57" s="100">
        <v>16</v>
      </c>
      <c r="H57" s="101">
        <f t="shared" si="3"/>
        <v>1.047880807905952E-2</v>
      </c>
      <c r="J57" s="62"/>
      <c r="L57" s="57" t="s">
        <v>58</v>
      </c>
      <c r="M57">
        <f>1-_xlfn.CHISQ.DIST(M55,9,1)</f>
        <v>0.73695387334601414</v>
      </c>
    </row>
    <row r="58" spans="1:13" x14ac:dyDescent="0.25">
      <c r="A58">
        <v>8</v>
      </c>
      <c r="F58" s="100">
        <v>17</v>
      </c>
      <c r="H58" s="101">
        <f t="shared" si="3"/>
        <v>2.1574016633357832E-3</v>
      </c>
      <c r="J58" s="62"/>
      <c r="L58" s="57" t="s">
        <v>58</v>
      </c>
      <c r="M58">
        <f>_xlfn.CHISQ.TEST(K43:K52,L43:L52)</f>
        <v>0.73695387334601414</v>
      </c>
    </row>
    <row r="59" spans="1:13" x14ac:dyDescent="0.25">
      <c r="A59">
        <v>5</v>
      </c>
      <c r="F59" s="100">
        <v>18</v>
      </c>
      <c r="H59" s="101">
        <f t="shared" si="3"/>
        <v>3.8953085588007218E-4</v>
      </c>
      <c r="J59" s="62"/>
      <c r="L59"/>
    </row>
    <row r="60" spans="1:13" x14ac:dyDescent="0.25">
      <c r="A60">
        <v>8</v>
      </c>
      <c r="F60" s="100">
        <v>19</v>
      </c>
      <c r="H60" s="101">
        <f t="shared" si="3"/>
        <v>6.1504871981064258E-5</v>
      </c>
      <c r="K60" t="s">
        <v>112</v>
      </c>
      <c r="L60"/>
    </row>
    <row r="61" spans="1:13" x14ac:dyDescent="0.25">
      <c r="A61">
        <v>7</v>
      </c>
      <c r="F61" s="100">
        <v>20</v>
      </c>
      <c r="H61" s="101">
        <f t="shared" si="3"/>
        <v>8.456919897396297E-6</v>
      </c>
      <c r="L61"/>
    </row>
    <row r="62" spans="1:13" x14ac:dyDescent="0.25">
      <c r="A62">
        <v>8</v>
      </c>
      <c r="F62" s="100">
        <v>21</v>
      </c>
      <c r="H62" s="101">
        <f t="shared" si="3"/>
        <v>1.006776178261466E-6</v>
      </c>
      <c r="L62"/>
    </row>
    <row r="63" spans="1:13" x14ac:dyDescent="0.25">
      <c r="A63">
        <v>7</v>
      </c>
      <c r="F63" s="100">
        <v>22</v>
      </c>
      <c r="H63" s="101">
        <f t="shared" si="3"/>
        <v>1.0296574550401345E-7</v>
      </c>
      <c r="L63"/>
    </row>
    <row r="64" spans="1:13" x14ac:dyDescent="0.25">
      <c r="A64">
        <v>4</v>
      </c>
      <c r="F64" s="100">
        <v>23</v>
      </c>
      <c r="H64" s="101">
        <f t="shared" si="3"/>
        <v>8.9535430873055009E-9</v>
      </c>
      <c r="L64"/>
    </row>
    <row r="65" spans="1:12" x14ac:dyDescent="0.25">
      <c r="A65">
        <v>6</v>
      </c>
      <c r="F65" s="100">
        <v>24</v>
      </c>
      <c r="H65" s="101">
        <f t="shared" si="3"/>
        <v>6.5286251678269426E-10</v>
      </c>
      <c r="L65"/>
    </row>
    <row r="66" spans="1:12" x14ac:dyDescent="0.25">
      <c r="A66">
        <v>5</v>
      </c>
      <c r="F66" s="100">
        <v>25</v>
      </c>
      <c r="H66" s="101">
        <f t="shared" si="3"/>
        <v>3.917175100696167E-11</v>
      </c>
      <c r="L66"/>
    </row>
    <row r="67" spans="1:12" x14ac:dyDescent="0.25">
      <c r="A67">
        <v>3</v>
      </c>
      <c r="F67" s="100">
        <v>26</v>
      </c>
      <c r="H67" s="101">
        <f t="shared" si="3"/>
        <v>1.8832572599500791E-12</v>
      </c>
      <c r="L67"/>
    </row>
    <row r="68" spans="1:12" x14ac:dyDescent="0.25">
      <c r="A68">
        <v>5</v>
      </c>
      <c r="F68" s="100">
        <v>27</v>
      </c>
      <c r="H68" s="101">
        <f t="shared" si="3"/>
        <v>6.9750268887039702E-14</v>
      </c>
      <c r="L68"/>
    </row>
    <row r="69" spans="1:12" x14ac:dyDescent="0.25">
      <c r="A69">
        <v>2</v>
      </c>
      <c r="F69" s="100">
        <v>28</v>
      </c>
      <c r="H69" s="101">
        <f t="shared" si="3"/>
        <v>1.8683107737600061E-15</v>
      </c>
      <c r="L69"/>
    </row>
    <row r="70" spans="1:12" x14ac:dyDescent="0.25">
      <c r="A70">
        <v>5</v>
      </c>
      <c r="F70" s="100">
        <v>29</v>
      </c>
      <c r="H70" s="101">
        <f t="shared" si="3"/>
        <v>3.2212254720000254E-17</v>
      </c>
      <c r="L70"/>
    </row>
    <row r="71" spans="1:12" x14ac:dyDescent="0.25">
      <c r="A71">
        <v>3</v>
      </c>
      <c r="F71" s="100">
        <v>30</v>
      </c>
      <c r="H71" s="101">
        <f t="shared" si="3"/>
        <v>2.684354560000004E-19</v>
      </c>
      <c r="L71"/>
    </row>
    <row r="72" spans="1:12" x14ac:dyDescent="0.25">
      <c r="A72">
        <v>6</v>
      </c>
      <c r="G72" s="19">
        <f>SUM(G42:G71)</f>
        <v>250</v>
      </c>
      <c r="H72" s="24">
        <f>SUM(H41:H71)</f>
        <v>250</v>
      </c>
      <c r="L72"/>
    </row>
    <row r="73" spans="1:12" x14ac:dyDescent="0.25">
      <c r="A73">
        <v>4</v>
      </c>
      <c r="G73" t="s">
        <v>113</v>
      </c>
      <c r="H73" s="15"/>
      <c r="L73"/>
    </row>
    <row r="74" spans="1:12" x14ac:dyDescent="0.25">
      <c r="A74">
        <v>9</v>
      </c>
      <c r="L74"/>
    </row>
    <row r="75" spans="1:12" x14ac:dyDescent="0.25">
      <c r="A75">
        <v>6</v>
      </c>
      <c r="L75"/>
    </row>
    <row r="76" spans="1:12" x14ac:dyDescent="0.25">
      <c r="A76">
        <v>8</v>
      </c>
      <c r="L76"/>
    </row>
    <row r="77" spans="1:12" x14ac:dyDescent="0.25">
      <c r="A77">
        <v>1</v>
      </c>
      <c r="L77"/>
    </row>
    <row r="78" spans="1:12" x14ac:dyDescent="0.25">
      <c r="A78">
        <v>7</v>
      </c>
      <c r="L78"/>
    </row>
    <row r="79" spans="1:12" x14ac:dyDescent="0.25">
      <c r="A79">
        <v>5</v>
      </c>
    </row>
    <row r="80" spans="1:12" x14ac:dyDescent="0.25">
      <c r="A80">
        <v>9</v>
      </c>
    </row>
    <row r="81" spans="1:1" customFormat="1" x14ac:dyDescent="0.25">
      <c r="A81">
        <v>7</v>
      </c>
    </row>
    <row r="82" spans="1:1" customFormat="1" x14ac:dyDescent="0.25">
      <c r="A82">
        <v>10</v>
      </c>
    </row>
    <row r="83" spans="1:1" customFormat="1" x14ac:dyDescent="0.25">
      <c r="A83">
        <v>9</v>
      </c>
    </row>
    <row r="84" spans="1:1" customFormat="1" x14ac:dyDescent="0.25">
      <c r="A84">
        <v>5</v>
      </c>
    </row>
    <row r="85" spans="1:1" customFormat="1" x14ac:dyDescent="0.25">
      <c r="A85">
        <v>9</v>
      </c>
    </row>
    <row r="86" spans="1:1" customFormat="1" x14ac:dyDescent="0.25">
      <c r="A86">
        <v>5</v>
      </c>
    </row>
    <row r="87" spans="1:1" customFormat="1" x14ac:dyDescent="0.25">
      <c r="A87">
        <v>6</v>
      </c>
    </row>
    <row r="88" spans="1:1" customFormat="1" x14ac:dyDescent="0.25">
      <c r="A88">
        <v>6</v>
      </c>
    </row>
    <row r="89" spans="1:1" customFormat="1" x14ac:dyDescent="0.25">
      <c r="A89">
        <v>6</v>
      </c>
    </row>
    <row r="90" spans="1:1" customFormat="1" x14ac:dyDescent="0.25">
      <c r="A90">
        <v>4</v>
      </c>
    </row>
    <row r="91" spans="1:1" customFormat="1" x14ac:dyDescent="0.25">
      <c r="A91">
        <v>5</v>
      </c>
    </row>
    <row r="92" spans="1:1" customFormat="1" x14ac:dyDescent="0.25">
      <c r="A92">
        <v>8</v>
      </c>
    </row>
    <row r="93" spans="1:1" customFormat="1" x14ac:dyDescent="0.25">
      <c r="A93">
        <v>8</v>
      </c>
    </row>
    <row r="94" spans="1:1" customFormat="1" x14ac:dyDescent="0.25">
      <c r="A94">
        <v>5</v>
      </c>
    </row>
    <row r="95" spans="1:1" customFormat="1" x14ac:dyDescent="0.25">
      <c r="A95">
        <v>4</v>
      </c>
    </row>
    <row r="96" spans="1:1" customFormat="1" x14ac:dyDescent="0.25">
      <c r="A96">
        <v>6</v>
      </c>
    </row>
    <row r="97" spans="1:1" customFormat="1" x14ac:dyDescent="0.25">
      <c r="A97">
        <v>9</v>
      </c>
    </row>
    <row r="98" spans="1:1" customFormat="1" x14ac:dyDescent="0.25">
      <c r="A98">
        <v>6</v>
      </c>
    </row>
    <row r="99" spans="1:1" customFormat="1" x14ac:dyDescent="0.25">
      <c r="A99">
        <v>7</v>
      </c>
    </row>
    <row r="100" spans="1:1" customFormat="1" x14ac:dyDescent="0.25">
      <c r="A100">
        <v>5</v>
      </c>
    </row>
    <row r="101" spans="1:1" customFormat="1" x14ac:dyDescent="0.25">
      <c r="A101">
        <v>8</v>
      </c>
    </row>
    <row r="102" spans="1:1" customFormat="1" x14ac:dyDescent="0.25">
      <c r="A102">
        <v>5</v>
      </c>
    </row>
    <row r="103" spans="1:1" customFormat="1" x14ac:dyDescent="0.25">
      <c r="A103">
        <v>5</v>
      </c>
    </row>
    <row r="104" spans="1:1" customFormat="1" x14ac:dyDescent="0.25">
      <c r="A104">
        <v>4</v>
      </c>
    </row>
    <row r="105" spans="1:1" customFormat="1" x14ac:dyDescent="0.25">
      <c r="A105">
        <v>8</v>
      </c>
    </row>
    <row r="106" spans="1:1" customFormat="1" x14ac:dyDescent="0.25">
      <c r="A106">
        <v>3</v>
      </c>
    </row>
    <row r="107" spans="1:1" customFormat="1" x14ac:dyDescent="0.25">
      <c r="A107">
        <v>5</v>
      </c>
    </row>
    <row r="108" spans="1:1" customFormat="1" x14ac:dyDescent="0.25">
      <c r="A108">
        <v>4</v>
      </c>
    </row>
    <row r="109" spans="1:1" customFormat="1" x14ac:dyDescent="0.25">
      <c r="A109">
        <v>8</v>
      </c>
    </row>
    <row r="110" spans="1:1" customFormat="1" x14ac:dyDescent="0.25">
      <c r="A110">
        <v>9</v>
      </c>
    </row>
    <row r="111" spans="1:1" customFormat="1" x14ac:dyDescent="0.25">
      <c r="A111">
        <v>2</v>
      </c>
    </row>
    <row r="112" spans="1:1" customFormat="1" x14ac:dyDescent="0.25">
      <c r="A112">
        <v>9</v>
      </c>
    </row>
    <row r="113" spans="1:1" customFormat="1" x14ac:dyDescent="0.25">
      <c r="A113">
        <v>3</v>
      </c>
    </row>
    <row r="114" spans="1:1" customFormat="1" x14ac:dyDescent="0.25">
      <c r="A114">
        <v>9</v>
      </c>
    </row>
    <row r="115" spans="1:1" customFormat="1" x14ac:dyDescent="0.25">
      <c r="A115">
        <v>5</v>
      </c>
    </row>
    <row r="116" spans="1:1" customFormat="1" x14ac:dyDescent="0.25">
      <c r="A116">
        <v>2</v>
      </c>
    </row>
    <row r="117" spans="1:1" customFormat="1" x14ac:dyDescent="0.25">
      <c r="A117">
        <v>4</v>
      </c>
    </row>
    <row r="118" spans="1:1" customFormat="1" x14ac:dyDescent="0.25">
      <c r="A118">
        <v>9</v>
      </c>
    </row>
    <row r="119" spans="1:1" customFormat="1" x14ac:dyDescent="0.25">
      <c r="A119">
        <v>4</v>
      </c>
    </row>
    <row r="120" spans="1:1" customFormat="1" x14ac:dyDescent="0.25">
      <c r="A120">
        <v>5</v>
      </c>
    </row>
    <row r="121" spans="1:1" customFormat="1" x14ac:dyDescent="0.25">
      <c r="A121">
        <v>6</v>
      </c>
    </row>
    <row r="122" spans="1:1" customFormat="1" x14ac:dyDescent="0.25">
      <c r="A122">
        <v>4</v>
      </c>
    </row>
    <row r="123" spans="1:1" customFormat="1" x14ac:dyDescent="0.25">
      <c r="A123">
        <v>4</v>
      </c>
    </row>
    <row r="124" spans="1:1" customFormat="1" x14ac:dyDescent="0.25">
      <c r="A124">
        <v>7</v>
      </c>
    </row>
    <row r="125" spans="1:1" customFormat="1" x14ac:dyDescent="0.25">
      <c r="A125">
        <v>8</v>
      </c>
    </row>
    <row r="126" spans="1:1" customFormat="1" x14ac:dyDescent="0.25">
      <c r="A126">
        <v>5</v>
      </c>
    </row>
    <row r="127" spans="1:1" customFormat="1" x14ac:dyDescent="0.25">
      <c r="A127">
        <v>4</v>
      </c>
    </row>
    <row r="128" spans="1:1" customFormat="1" x14ac:dyDescent="0.25">
      <c r="A128">
        <v>7</v>
      </c>
    </row>
    <row r="129" spans="1:1" customFormat="1" x14ac:dyDescent="0.25">
      <c r="A129">
        <v>3</v>
      </c>
    </row>
    <row r="130" spans="1:1" customFormat="1" x14ac:dyDescent="0.25">
      <c r="A130">
        <v>6</v>
      </c>
    </row>
    <row r="131" spans="1:1" customFormat="1" x14ac:dyDescent="0.25">
      <c r="A131">
        <v>2</v>
      </c>
    </row>
    <row r="132" spans="1:1" customFormat="1" x14ac:dyDescent="0.25">
      <c r="A132">
        <v>4</v>
      </c>
    </row>
    <row r="133" spans="1:1" customFormat="1" x14ac:dyDescent="0.25">
      <c r="A133">
        <v>4</v>
      </c>
    </row>
    <row r="134" spans="1:1" customFormat="1" x14ac:dyDescent="0.25">
      <c r="A134">
        <v>2</v>
      </c>
    </row>
    <row r="135" spans="1:1" customFormat="1" x14ac:dyDescent="0.25">
      <c r="A135">
        <v>5</v>
      </c>
    </row>
    <row r="136" spans="1:1" customFormat="1" x14ac:dyDescent="0.25">
      <c r="A136">
        <v>4</v>
      </c>
    </row>
    <row r="137" spans="1:1" customFormat="1" x14ac:dyDescent="0.25">
      <c r="A137">
        <v>4</v>
      </c>
    </row>
    <row r="138" spans="1:1" customFormat="1" x14ac:dyDescent="0.25">
      <c r="A138">
        <v>9</v>
      </c>
    </row>
    <row r="139" spans="1:1" customFormat="1" x14ac:dyDescent="0.25">
      <c r="A139">
        <v>4</v>
      </c>
    </row>
    <row r="140" spans="1:1" customFormat="1" x14ac:dyDescent="0.25">
      <c r="A140">
        <v>8</v>
      </c>
    </row>
    <row r="141" spans="1:1" customFormat="1" x14ac:dyDescent="0.25">
      <c r="A141">
        <v>2</v>
      </c>
    </row>
    <row r="142" spans="1:1" customFormat="1" x14ac:dyDescent="0.25">
      <c r="A142">
        <v>9</v>
      </c>
    </row>
    <row r="143" spans="1:1" customFormat="1" x14ac:dyDescent="0.25">
      <c r="A143">
        <v>5</v>
      </c>
    </row>
    <row r="144" spans="1:1" customFormat="1" x14ac:dyDescent="0.25">
      <c r="A144">
        <v>10</v>
      </c>
    </row>
    <row r="145" spans="1:1" customFormat="1" x14ac:dyDescent="0.25">
      <c r="A145">
        <v>4</v>
      </c>
    </row>
    <row r="146" spans="1:1" customFormat="1" x14ac:dyDescent="0.25">
      <c r="A146">
        <v>2</v>
      </c>
    </row>
    <row r="147" spans="1:1" customFormat="1" x14ac:dyDescent="0.25">
      <c r="A147">
        <v>7</v>
      </c>
    </row>
    <row r="148" spans="1:1" customFormat="1" x14ac:dyDescent="0.25">
      <c r="A148">
        <v>5</v>
      </c>
    </row>
    <row r="149" spans="1:1" customFormat="1" x14ac:dyDescent="0.25">
      <c r="A149">
        <v>8</v>
      </c>
    </row>
    <row r="150" spans="1:1" customFormat="1" x14ac:dyDescent="0.25">
      <c r="A150">
        <v>6</v>
      </c>
    </row>
    <row r="151" spans="1:1" customFormat="1" x14ac:dyDescent="0.25">
      <c r="A151">
        <v>6</v>
      </c>
    </row>
    <row r="152" spans="1:1" customFormat="1" x14ac:dyDescent="0.25">
      <c r="A152">
        <v>2</v>
      </c>
    </row>
    <row r="153" spans="1:1" customFormat="1" x14ac:dyDescent="0.25">
      <c r="A153">
        <v>5</v>
      </c>
    </row>
    <row r="154" spans="1:1" customFormat="1" x14ac:dyDescent="0.25">
      <c r="A154">
        <v>8</v>
      </c>
    </row>
    <row r="155" spans="1:1" customFormat="1" x14ac:dyDescent="0.25">
      <c r="A155">
        <v>6</v>
      </c>
    </row>
    <row r="156" spans="1:1" customFormat="1" x14ac:dyDescent="0.25">
      <c r="A156">
        <v>7</v>
      </c>
    </row>
    <row r="157" spans="1:1" customFormat="1" x14ac:dyDescent="0.25">
      <c r="A157">
        <v>6</v>
      </c>
    </row>
    <row r="158" spans="1:1" customFormat="1" x14ac:dyDescent="0.25">
      <c r="A158">
        <v>3</v>
      </c>
    </row>
    <row r="159" spans="1:1" customFormat="1" x14ac:dyDescent="0.25">
      <c r="A159">
        <v>7</v>
      </c>
    </row>
    <row r="160" spans="1:1" customFormat="1" x14ac:dyDescent="0.25">
      <c r="A160">
        <v>5</v>
      </c>
    </row>
    <row r="161" spans="1:1" customFormat="1" x14ac:dyDescent="0.25">
      <c r="A161">
        <v>11</v>
      </c>
    </row>
    <row r="162" spans="1:1" customFormat="1" x14ac:dyDescent="0.25">
      <c r="A162">
        <v>9</v>
      </c>
    </row>
    <row r="163" spans="1:1" customFormat="1" x14ac:dyDescent="0.25">
      <c r="A163">
        <v>11</v>
      </c>
    </row>
    <row r="164" spans="1:1" customFormat="1" x14ac:dyDescent="0.25">
      <c r="A164">
        <v>8</v>
      </c>
    </row>
    <row r="165" spans="1:1" customFormat="1" x14ac:dyDescent="0.25">
      <c r="A165">
        <v>5</v>
      </c>
    </row>
    <row r="166" spans="1:1" customFormat="1" x14ac:dyDescent="0.25">
      <c r="A166">
        <v>5</v>
      </c>
    </row>
    <row r="167" spans="1:1" customFormat="1" x14ac:dyDescent="0.25">
      <c r="A167">
        <v>3</v>
      </c>
    </row>
    <row r="168" spans="1:1" customFormat="1" x14ac:dyDescent="0.25">
      <c r="A168">
        <v>6</v>
      </c>
    </row>
    <row r="169" spans="1:1" customFormat="1" x14ac:dyDescent="0.25">
      <c r="A169">
        <v>6</v>
      </c>
    </row>
    <row r="170" spans="1:1" customFormat="1" x14ac:dyDescent="0.25">
      <c r="A170">
        <v>5</v>
      </c>
    </row>
    <row r="171" spans="1:1" customFormat="1" x14ac:dyDescent="0.25">
      <c r="A171">
        <v>3</v>
      </c>
    </row>
    <row r="172" spans="1:1" customFormat="1" x14ac:dyDescent="0.25">
      <c r="A172">
        <v>6</v>
      </c>
    </row>
    <row r="173" spans="1:1" customFormat="1" x14ac:dyDescent="0.25">
      <c r="A173">
        <v>5</v>
      </c>
    </row>
    <row r="174" spans="1:1" customFormat="1" x14ac:dyDescent="0.25">
      <c r="A174">
        <v>8</v>
      </c>
    </row>
    <row r="175" spans="1:1" customFormat="1" x14ac:dyDescent="0.25">
      <c r="A175">
        <v>5</v>
      </c>
    </row>
    <row r="176" spans="1:1" customFormat="1" x14ac:dyDescent="0.25">
      <c r="A176">
        <v>7</v>
      </c>
    </row>
    <row r="177" spans="1:1" customFormat="1" x14ac:dyDescent="0.25">
      <c r="A177">
        <v>5</v>
      </c>
    </row>
    <row r="178" spans="1:1" customFormat="1" x14ac:dyDescent="0.25">
      <c r="A178">
        <v>6</v>
      </c>
    </row>
    <row r="179" spans="1:1" customFormat="1" x14ac:dyDescent="0.25">
      <c r="A179">
        <v>5</v>
      </c>
    </row>
    <row r="180" spans="1:1" customFormat="1" x14ac:dyDescent="0.25">
      <c r="A180">
        <v>2</v>
      </c>
    </row>
    <row r="181" spans="1:1" customFormat="1" x14ac:dyDescent="0.25">
      <c r="A181">
        <v>3</v>
      </c>
    </row>
    <row r="182" spans="1:1" customFormat="1" x14ac:dyDescent="0.25">
      <c r="A182">
        <v>6</v>
      </c>
    </row>
    <row r="183" spans="1:1" customFormat="1" x14ac:dyDescent="0.25">
      <c r="A183">
        <v>4</v>
      </c>
    </row>
    <row r="184" spans="1:1" customFormat="1" x14ac:dyDescent="0.25">
      <c r="A184">
        <v>6</v>
      </c>
    </row>
    <row r="185" spans="1:1" customFormat="1" x14ac:dyDescent="0.25">
      <c r="A185">
        <v>6</v>
      </c>
    </row>
    <row r="186" spans="1:1" customFormat="1" x14ac:dyDescent="0.25">
      <c r="A186">
        <v>6</v>
      </c>
    </row>
    <row r="187" spans="1:1" customFormat="1" x14ac:dyDescent="0.25">
      <c r="A187">
        <v>4</v>
      </c>
    </row>
    <row r="188" spans="1:1" customFormat="1" x14ac:dyDescent="0.25">
      <c r="A188">
        <v>6</v>
      </c>
    </row>
    <row r="189" spans="1:1" customFormat="1" x14ac:dyDescent="0.25">
      <c r="A189">
        <v>5</v>
      </c>
    </row>
    <row r="190" spans="1:1" customFormat="1" x14ac:dyDescent="0.25">
      <c r="A190">
        <v>7</v>
      </c>
    </row>
    <row r="191" spans="1:1" customFormat="1" x14ac:dyDescent="0.25">
      <c r="A191">
        <v>11</v>
      </c>
    </row>
    <row r="192" spans="1:1" customFormat="1" x14ac:dyDescent="0.25">
      <c r="A192">
        <v>7</v>
      </c>
    </row>
    <row r="193" spans="1:1" customFormat="1" x14ac:dyDescent="0.25">
      <c r="A193">
        <v>6</v>
      </c>
    </row>
    <row r="194" spans="1:1" customFormat="1" x14ac:dyDescent="0.25">
      <c r="A194">
        <v>6</v>
      </c>
    </row>
    <row r="195" spans="1:1" customFormat="1" x14ac:dyDescent="0.25">
      <c r="A195">
        <v>6</v>
      </c>
    </row>
    <row r="196" spans="1:1" customFormat="1" x14ac:dyDescent="0.25">
      <c r="A196">
        <v>10</v>
      </c>
    </row>
    <row r="197" spans="1:1" customFormat="1" x14ac:dyDescent="0.25">
      <c r="A197">
        <v>10</v>
      </c>
    </row>
    <row r="198" spans="1:1" customFormat="1" x14ac:dyDescent="0.25">
      <c r="A198">
        <v>8</v>
      </c>
    </row>
    <row r="199" spans="1:1" customFormat="1" x14ac:dyDescent="0.25">
      <c r="A199">
        <v>2</v>
      </c>
    </row>
    <row r="200" spans="1:1" customFormat="1" x14ac:dyDescent="0.25">
      <c r="A200">
        <v>8</v>
      </c>
    </row>
    <row r="201" spans="1:1" customFormat="1" x14ac:dyDescent="0.25">
      <c r="A201">
        <v>6</v>
      </c>
    </row>
    <row r="202" spans="1:1" customFormat="1" x14ac:dyDescent="0.25">
      <c r="A202">
        <v>4</v>
      </c>
    </row>
    <row r="203" spans="1:1" customFormat="1" x14ac:dyDescent="0.25">
      <c r="A203">
        <v>7</v>
      </c>
    </row>
    <row r="204" spans="1:1" customFormat="1" x14ac:dyDescent="0.25">
      <c r="A204">
        <v>6</v>
      </c>
    </row>
    <row r="205" spans="1:1" customFormat="1" x14ac:dyDescent="0.25">
      <c r="A205">
        <v>7</v>
      </c>
    </row>
    <row r="206" spans="1:1" customFormat="1" x14ac:dyDescent="0.25">
      <c r="A206">
        <v>8</v>
      </c>
    </row>
    <row r="207" spans="1:1" customFormat="1" x14ac:dyDescent="0.25">
      <c r="A207">
        <v>9</v>
      </c>
    </row>
    <row r="208" spans="1:1" customFormat="1" x14ac:dyDescent="0.25">
      <c r="A208">
        <v>6</v>
      </c>
    </row>
    <row r="209" spans="1:1" customFormat="1" x14ac:dyDescent="0.25">
      <c r="A209">
        <v>4</v>
      </c>
    </row>
    <row r="210" spans="1:1" customFormat="1" x14ac:dyDescent="0.25">
      <c r="A210">
        <v>6</v>
      </c>
    </row>
    <row r="211" spans="1:1" customFormat="1" x14ac:dyDescent="0.25">
      <c r="A211">
        <v>5</v>
      </c>
    </row>
    <row r="212" spans="1:1" customFormat="1" x14ac:dyDescent="0.25">
      <c r="A212">
        <v>7</v>
      </c>
    </row>
    <row r="213" spans="1:1" customFormat="1" x14ac:dyDescent="0.25">
      <c r="A213">
        <v>10</v>
      </c>
    </row>
    <row r="214" spans="1:1" customFormat="1" x14ac:dyDescent="0.25">
      <c r="A214">
        <v>8</v>
      </c>
    </row>
    <row r="215" spans="1:1" customFormat="1" x14ac:dyDescent="0.25">
      <c r="A215">
        <v>5</v>
      </c>
    </row>
    <row r="216" spans="1:1" customFormat="1" x14ac:dyDescent="0.25">
      <c r="A216">
        <v>3</v>
      </c>
    </row>
    <row r="217" spans="1:1" customFormat="1" x14ac:dyDescent="0.25">
      <c r="A217">
        <v>7</v>
      </c>
    </row>
    <row r="218" spans="1:1" customFormat="1" x14ac:dyDescent="0.25">
      <c r="A218">
        <v>4</v>
      </c>
    </row>
    <row r="219" spans="1:1" customFormat="1" x14ac:dyDescent="0.25">
      <c r="A219">
        <v>7</v>
      </c>
    </row>
    <row r="220" spans="1:1" customFormat="1" x14ac:dyDescent="0.25">
      <c r="A220">
        <v>6</v>
      </c>
    </row>
    <row r="221" spans="1:1" customFormat="1" x14ac:dyDescent="0.25">
      <c r="A221">
        <v>6</v>
      </c>
    </row>
    <row r="222" spans="1:1" customFormat="1" x14ac:dyDescent="0.25">
      <c r="A222">
        <v>6</v>
      </c>
    </row>
    <row r="223" spans="1:1" customFormat="1" x14ac:dyDescent="0.25">
      <c r="A223">
        <v>3</v>
      </c>
    </row>
    <row r="224" spans="1:1" customFormat="1" x14ac:dyDescent="0.25">
      <c r="A224">
        <v>10</v>
      </c>
    </row>
    <row r="225" spans="1:1" customFormat="1" x14ac:dyDescent="0.25">
      <c r="A225">
        <v>7</v>
      </c>
    </row>
    <row r="226" spans="1:1" customFormat="1" x14ac:dyDescent="0.25">
      <c r="A226">
        <v>7</v>
      </c>
    </row>
    <row r="227" spans="1:1" customFormat="1" x14ac:dyDescent="0.25">
      <c r="A227">
        <v>9</v>
      </c>
    </row>
    <row r="228" spans="1:1" customFormat="1" x14ac:dyDescent="0.25">
      <c r="A228">
        <v>3</v>
      </c>
    </row>
    <row r="229" spans="1:1" customFormat="1" x14ac:dyDescent="0.25">
      <c r="A229">
        <v>5</v>
      </c>
    </row>
    <row r="230" spans="1:1" customFormat="1" x14ac:dyDescent="0.25">
      <c r="A230">
        <v>8</v>
      </c>
    </row>
    <row r="231" spans="1:1" customFormat="1" x14ac:dyDescent="0.25">
      <c r="A231">
        <v>4</v>
      </c>
    </row>
    <row r="232" spans="1:1" customFormat="1" x14ac:dyDescent="0.25">
      <c r="A232">
        <v>5</v>
      </c>
    </row>
    <row r="233" spans="1:1" customFormat="1" x14ac:dyDescent="0.25">
      <c r="A233">
        <v>6</v>
      </c>
    </row>
    <row r="234" spans="1:1" customFormat="1" x14ac:dyDescent="0.25">
      <c r="A234">
        <v>4</v>
      </c>
    </row>
    <row r="235" spans="1:1" customFormat="1" x14ac:dyDescent="0.25">
      <c r="A235">
        <v>5</v>
      </c>
    </row>
    <row r="236" spans="1:1" customFormat="1" x14ac:dyDescent="0.25">
      <c r="A236">
        <v>5</v>
      </c>
    </row>
    <row r="237" spans="1:1" customFormat="1" x14ac:dyDescent="0.25">
      <c r="A237">
        <v>4</v>
      </c>
    </row>
    <row r="238" spans="1:1" customFormat="1" x14ac:dyDescent="0.25">
      <c r="A238">
        <v>3</v>
      </c>
    </row>
    <row r="239" spans="1:1" customFormat="1" x14ac:dyDescent="0.25">
      <c r="A239">
        <v>2</v>
      </c>
    </row>
    <row r="240" spans="1:1" customFormat="1" x14ac:dyDescent="0.25">
      <c r="A240">
        <v>6</v>
      </c>
    </row>
    <row r="241" spans="1:1" customFormat="1" x14ac:dyDescent="0.25">
      <c r="A241">
        <v>10</v>
      </c>
    </row>
    <row r="242" spans="1:1" customFormat="1" x14ac:dyDescent="0.25">
      <c r="A242">
        <v>5</v>
      </c>
    </row>
    <row r="243" spans="1:1" customFormat="1" x14ac:dyDescent="0.25">
      <c r="A243">
        <v>9</v>
      </c>
    </row>
    <row r="244" spans="1:1" customFormat="1" x14ac:dyDescent="0.25">
      <c r="A244">
        <v>7</v>
      </c>
    </row>
    <row r="245" spans="1:1" customFormat="1" x14ac:dyDescent="0.25">
      <c r="A245">
        <v>5</v>
      </c>
    </row>
    <row r="246" spans="1:1" customFormat="1" x14ac:dyDescent="0.25">
      <c r="A246">
        <v>8</v>
      </c>
    </row>
    <row r="247" spans="1:1" customFormat="1" x14ac:dyDescent="0.25">
      <c r="A247">
        <v>11</v>
      </c>
    </row>
    <row r="248" spans="1:1" customFormat="1" x14ac:dyDescent="0.25">
      <c r="A248">
        <v>5</v>
      </c>
    </row>
    <row r="249" spans="1:1" customFormat="1" x14ac:dyDescent="0.25">
      <c r="A249">
        <v>4</v>
      </c>
    </row>
    <row r="250" spans="1:1" customFormat="1" x14ac:dyDescent="0.25">
      <c r="A250">
        <v>4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80"/>
  <sheetViews>
    <sheetView topLeftCell="A25" zoomScale="85" zoomScaleNormal="85" workbookViewId="0">
      <selection activeCell="AF81" sqref="AF81"/>
    </sheetView>
  </sheetViews>
  <sheetFormatPr defaultRowHeight="15" x14ac:dyDescent="0.25"/>
  <cols>
    <col min="3" max="3" width="18.5703125" customWidth="1"/>
    <col min="4" max="4" width="9.42578125" bestFit="1" customWidth="1"/>
    <col min="12" max="12" width="13.28515625" customWidth="1"/>
    <col min="13" max="13" width="12.85546875" customWidth="1"/>
    <col min="17" max="17" width="13" customWidth="1"/>
    <col min="18" max="18" width="12.140625" customWidth="1"/>
    <col min="19" max="19" width="12" bestFit="1" customWidth="1"/>
    <col min="20" max="20" width="9.42578125" bestFit="1" customWidth="1"/>
    <col min="29" max="29" width="12.7109375" customWidth="1"/>
  </cols>
  <sheetData>
    <row r="1" spans="1:10" x14ac:dyDescent="0.25">
      <c r="A1">
        <v>22</v>
      </c>
      <c r="C1" t="s">
        <v>123</v>
      </c>
      <c r="F1" s="1"/>
      <c r="G1" s="1"/>
      <c r="H1" s="1"/>
      <c r="I1" s="1"/>
      <c r="J1" s="1"/>
    </row>
    <row r="2" spans="1:10" ht="15.75" thickBot="1" x14ac:dyDescent="0.3">
      <c r="A2">
        <v>20</v>
      </c>
      <c r="F2" s="1"/>
      <c r="G2" s="1"/>
      <c r="H2" s="1"/>
      <c r="I2" s="1"/>
      <c r="J2" s="1"/>
    </row>
    <row r="3" spans="1:10" x14ac:dyDescent="0.25">
      <c r="A3">
        <v>22</v>
      </c>
      <c r="C3" s="18" t="s">
        <v>18</v>
      </c>
      <c r="D3" s="18"/>
      <c r="F3" s="89"/>
      <c r="G3" s="89"/>
      <c r="H3" s="89"/>
      <c r="I3" s="89"/>
      <c r="J3" s="89"/>
    </row>
    <row r="4" spans="1:10" x14ac:dyDescent="0.25">
      <c r="A4">
        <v>20</v>
      </c>
      <c r="C4" s="2"/>
      <c r="D4" s="2"/>
      <c r="F4" s="89"/>
      <c r="G4" s="89"/>
      <c r="H4" s="89"/>
      <c r="I4" s="89"/>
      <c r="J4" s="89"/>
    </row>
    <row r="5" spans="1:10" x14ac:dyDescent="0.25">
      <c r="A5">
        <v>20</v>
      </c>
      <c r="C5" s="2" t="s">
        <v>19</v>
      </c>
      <c r="D5" s="2">
        <v>20.117857142857144</v>
      </c>
      <c r="F5" s="89"/>
      <c r="G5" s="89"/>
      <c r="H5" s="89"/>
      <c r="I5" s="89"/>
      <c r="J5" s="89"/>
    </row>
    <row r="6" spans="1:10" x14ac:dyDescent="0.25">
      <c r="A6">
        <v>21</v>
      </c>
      <c r="C6" s="2" t="s">
        <v>20</v>
      </c>
      <c r="D6" s="2">
        <v>0.24353154380917097</v>
      </c>
      <c r="F6" s="89"/>
      <c r="G6" s="89"/>
      <c r="H6" s="89"/>
      <c r="I6" s="89"/>
      <c r="J6" s="89"/>
    </row>
    <row r="7" spans="1:10" x14ac:dyDescent="0.25">
      <c r="A7">
        <v>19</v>
      </c>
      <c r="C7" s="2" t="s">
        <v>21</v>
      </c>
      <c r="D7" s="2">
        <v>20</v>
      </c>
      <c r="F7" s="89"/>
      <c r="G7" s="89"/>
      <c r="H7" s="89"/>
      <c r="I7" s="89"/>
      <c r="J7" s="89"/>
    </row>
    <row r="8" spans="1:10" x14ac:dyDescent="0.25">
      <c r="A8">
        <v>13</v>
      </c>
      <c r="C8" s="2" t="s">
        <v>22</v>
      </c>
      <c r="D8" s="2">
        <v>20</v>
      </c>
      <c r="F8" s="89"/>
      <c r="G8" s="89"/>
      <c r="H8" s="89"/>
      <c r="I8" s="89"/>
      <c r="J8" s="89"/>
    </row>
    <row r="9" spans="1:10" x14ac:dyDescent="0.25">
      <c r="A9">
        <v>21</v>
      </c>
      <c r="C9" s="2" t="s">
        <v>23</v>
      </c>
      <c r="D9" s="2">
        <v>4.0750621581053075</v>
      </c>
      <c r="F9" s="89"/>
      <c r="G9" s="89"/>
      <c r="H9" s="89"/>
      <c r="I9" s="89"/>
      <c r="J9" s="89"/>
    </row>
    <row r="10" spans="1:10" x14ac:dyDescent="0.25">
      <c r="A10">
        <v>20</v>
      </c>
      <c r="C10" s="2" t="s">
        <v>24</v>
      </c>
      <c r="D10" s="2">
        <v>16.606131592421889</v>
      </c>
      <c r="F10" s="89"/>
      <c r="G10" s="89"/>
      <c r="H10" s="89"/>
      <c r="I10" s="89"/>
      <c r="J10" s="89"/>
    </row>
    <row r="11" spans="1:10" x14ac:dyDescent="0.25">
      <c r="A11">
        <v>18</v>
      </c>
      <c r="C11" s="2" t="s">
        <v>25</v>
      </c>
      <c r="D11" s="2">
        <v>-0.13596174793069205</v>
      </c>
      <c r="F11" s="89"/>
      <c r="G11" s="89"/>
      <c r="H11" s="89"/>
      <c r="I11" s="89"/>
      <c r="J11" s="89"/>
    </row>
    <row r="12" spans="1:10" x14ac:dyDescent="0.25">
      <c r="A12">
        <v>15</v>
      </c>
      <c r="C12" s="2" t="s">
        <v>26</v>
      </c>
      <c r="D12" s="2">
        <v>0.15344633234431737</v>
      </c>
      <c r="F12" s="89"/>
      <c r="G12" s="89"/>
      <c r="H12" s="89"/>
      <c r="I12" s="89"/>
      <c r="J12" s="89"/>
    </row>
    <row r="13" spans="1:10" x14ac:dyDescent="0.25">
      <c r="A13">
        <v>22</v>
      </c>
      <c r="C13" s="2" t="s">
        <v>27</v>
      </c>
      <c r="D13" s="2">
        <v>21</v>
      </c>
      <c r="F13" s="89"/>
      <c r="G13" s="89"/>
      <c r="H13" s="89"/>
      <c r="I13" s="89"/>
      <c r="J13" s="89"/>
    </row>
    <row r="14" spans="1:10" x14ac:dyDescent="0.25">
      <c r="A14">
        <v>23</v>
      </c>
      <c r="C14" s="2" t="s">
        <v>28</v>
      </c>
      <c r="D14" s="2">
        <v>11</v>
      </c>
      <c r="F14" s="89"/>
      <c r="G14" s="89"/>
      <c r="H14" s="89"/>
      <c r="I14" s="89"/>
      <c r="J14" s="89"/>
    </row>
    <row r="15" spans="1:10" x14ac:dyDescent="0.25">
      <c r="A15">
        <v>15</v>
      </c>
      <c r="C15" s="2" t="s">
        <v>29</v>
      </c>
      <c r="D15" s="2">
        <v>32</v>
      </c>
      <c r="F15" s="89"/>
      <c r="G15" s="89"/>
      <c r="H15" s="89"/>
      <c r="I15" s="89"/>
      <c r="J15" s="89"/>
    </row>
    <row r="16" spans="1:10" x14ac:dyDescent="0.25">
      <c r="A16">
        <v>23</v>
      </c>
      <c r="C16" s="2" t="s">
        <v>30</v>
      </c>
      <c r="D16" s="2">
        <v>5633</v>
      </c>
      <c r="F16" s="89"/>
      <c r="G16" s="89"/>
      <c r="H16" s="89"/>
      <c r="I16" s="89"/>
      <c r="J16" s="89"/>
    </row>
    <row r="17" spans="1:19" ht="15.75" thickBot="1" x14ac:dyDescent="0.3">
      <c r="A17">
        <v>21</v>
      </c>
      <c r="C17" s="17" t="s">
        <v>31</v>
      </c>
      <c r="D17" s="17">
        <v>280</v>
      </c>
      <c r="F17" s="1"/>
      <c r="G17" s="89"/>
      <c r="H17" s="89"/>
      <c r="I17" s="89"/>
      <c r="J17" s="1"/>
      <c r="M17" t="s">
        <v>131</v>
      </c>
      <c r="R17" t="s">
        <v>132</v>
      </c>
    </row>
    <row r="18" spans="1:19" x14ac:dyDescent="0.25">
      <c r="A18">
        <v>18</v>
      </c>
      <c r="C18" s="2" t="s">
        <v>125</v>
      </c>
      <c r="I18" t="s">
        <v>126</v>
      </c>
      <c r="M18" s="62" t="s">
        <v>53</v>
      </c>
      <c r="N18" s="39" t="s">
        <v>54</v>
      </c>
      <c r="O18" s="39"/>
      <c r="R18" t="s">
        <v>133</v>
      </c>
    </row>
    <row r="19" spans="1:19" x14ac:dyDescent="0.25">
      <c r="A19">
        <v>23</v>
      </c>
      <c r="C19" t="s">
        <v>124</v>
      </c>
      <c r="D19">
        <f>SQRT(D17)</f>
        <v>16.733200530681511</v>
      </c>
      <c r="E19">
        <f>5*LOG(D17)</f>
        <v>12.235790156711097</v>
      </c>
      <c r="F19">
        <f>1+3.322*LOG(D17)</f>
        <v>9.1294589801188533</v>
      </c>
      <c r="G19">
        <f>2.5*D17^(1/4)</f>
        <v>10.226558723087617</v>
      </c>
      <c r="I19" t="s">
        <v>124</v>
      </c>
      <c r="K19" s="58">
        <v>15</v>
      </c>
      <c r="L19" s="93" t="s">
        <v>129</v>
      </c>
      <c r="M19" s="112" t="s">
        <v>128</v>
      </c>
      <c r="N19" s="112" t="s">
        <v>69</v>
      </c>
      <c r="O19" s="112" t="s">
        <v>130</v>
      </c>
      <c r="P19" s="60" t="s">
        <v>50</v>
      </c>
      <c r="R19" s="35" t="s">
        <v>90</v>
      </c>
      <c r="S19" s="35" t="s">
        <v>71</v>
      </c>
    </row>
    <row r="20" spans="1:19" x14ac:dyDescent="0.25">
      <c r="A20">
        <v>24</v>
      </c>
      <c r="I20" t="s">
        <v>127</v>
      </c>
      <c r="K20" s="58">
        <f>D13/K19</f>
        <v>1.4</v>
      </c>
      <c r="L20" s="95">
        <v>1</v>
      </c>
      <c r="M20" s="113">
        <v>10.9</v>
      </c>
      <c r="N20" s="113">
        <f>$D$14+$K$20*L20</f>
        <v>12.4</v>
      </c>
      <c r="O20" s="113">
        <f>N20-$K$20/2</f>
        <v>11.700000000000001</v>
      </c>
      <c r="P20" s="85">
        <f t="array" ref="P20:P34">FREQUENCY(A:A,N20:N34)</f>
        <v>7</v>
      </c>
      <c r="R20" s="62">
        <v>0</v>
      </c>
      <c r="S20">
        <f>_xlfn.POISSON.DIST(R20,20,0)</f>
        <v>2.0611536224385579E-9</v>
      </c>
    </row>
    <row r="21" spans="1:19" x14ac:dyDescent="0.25">
      <c r="A21">
        <v>11</v>
      </c>
      <c r="L21" s="95">
        <v>2</v>
      </c>
      <c r="M21" s="89">
        <f>N20</f>
        <v>12.4</v>
      </c>
      <c r="N21" s="113">
        <f t="shared" ref="N21:N34" si="0">$D$14+$K$20*L21</f>
        <v>13.8</v>
      </c>
      <c r="O21" s="113">
        <f t="shared" ref="O21:O34" si="1">N21-$K$20/2</f>
        <v>13.100000000000001</v>
      </c>
      <c r="P21" s="85">
        <v>9</v>
      </c>
      <c r="R21" s="62">
        <v>2</v>
      </c>
      <c r="S21">
        <f t="shared" ref="S21:S40" si="2">_xlfn.POISSON.DIST(R21,20,0)</f>
        <v>4.1223072448771121E-7</v>
      </c>
    </row>
    <row r="22" spans="1:19" x14ac:dyDescent="0.25">
      <c r="A22">
        <v>20</v>
      </c>
      <c r="L22" s="95">
        <v>3</v>
      </c>
      <c r="M22" s="89">
        <f t="shared" ref="M22:M34" si="3">N21</f>
        <v>13.8</v>
      </c>
      <c r="N22" s="113">
        <f t="shared" si="0"/>
        <v>15.2</v>
      </c>
      <c r="O22" s="113">
        <f t="shared" si="1"/>
        <v>14.5</v>
      </c>
      <c r="P22" s="85">
        <v>20</v>
      </c>
      <c r="R22" s="62">
        <v>4</v>
      </c>
      <c r="S22">
        <f t="shared" si="2"/>
        <v>1.3741024149590403E-5</v>
      </c>
    </row>
    <row r="23" spans="1:19" x14ac:dyDescent="0.25">
      <c r="A23">
        <v>26</v>
      </c>
      <c r="L23" s="95">
        <v>4</v>
      </c>
      <c r="M23" s="89">
        <f t="shared" si="3"/>
        <v>15.2</v>
      </c>
      <c r="N23" s="113">
        <f t="shared" si="0"/>
        <v>16.600000000000001</v>
      </c>
      <c r="O23" s="113">
        <f t="shared" si="1"/>
        <v>15.900000000000002</v>
      </c>
      <c r="P23" s="85">
        <v>16</v>
      </c>
      <c r="R23" s="62">
        <v>6</v>
      </c>
      <c r="S23">
        <f t="shared" si="2"/>
        <v>1.8321365532787196E-4</v>
      </c>
    </row>
    <row r="24" spans="1:19" x14ac:dyDescent="0.25">
      <c r="A24">
        <v>15</v>
      </c>
      <c r="L24" s="95">
        <v>5</v>
      </c>
      <c r="M24" s="89">
        <f t="shared" si="3"/>
        <v>16.600000000000001</v>
      </c>
      <c r="N24" s="113">
        <f t="shared" si="0"/>
        <v>18</v>
      </c>
      <c r="O24" s="113">
        <f t="shared" si="1"/>
        <v>17.3</v>
      </c>
      <c r="P24" s="85">
        <v>50</v>
      </c>
      <c r="R24" s="62">
        <v>8</v>
      </c>
      <c r="S24">
        <f t="shared" si="2"/>
        <v>1.3086689666276553E-3</v>
      </c>
    </row>
    <row r="25" spans="1:19" x14ac:dyDescent="0.25">
      <c r="A25">
        <v>18</v>
      </c>
      <c r="L25" s="95">
        <v>6</v>
      </c>
      <c r="M25" s="89">
        <f t="shared" si="3"/>
        <v>18</v>
      </c>
      <c r="N25" s="113">
        <f t="shared" si="0"/>
        <v>19.399999999999999</v>
      </c>
      <c r="O25" s="113">
        <f t="shared" si="1"/>
        <v>18.7</v>
      </c>
      <c r="P25" s="85">
        <v>21</v>
      </c>
      <c r="R25" s="62">
        <v>10</v>
      </c>
      <c r="S25">
        <f t="shared" si="2"/>
        <v>5.8163065183451353E-3</v>
      </c>
    </row>
    <row r="26" spans="1:19" x14ac:dyDescent="0.25">
      <c r="A26">
        <v>19</v>
      </c>
      <c r="L26" s="95">
        <v>7</v>
      </c>
      <c r="M26" s="89">
        <f t="shared" si="3"/>
        <v>19.399999999999999</v>
      </c>
      <c r="N26" s="113">
        <f t="shared" si="0"/>
        <v>20.799999999999997</v>
      </c>
      <c r="O26" s="113">
        <f t="shared" si="1"/>
        <v>20.099999999999998</v>
      </c>
      <c r="P26" s="85">
        <v>32</v>
      </c>
      <c r="R26" s="62">
        <v>12</v>
      </c>
      <c r="S26">
        <f t="shared" si="2"/>
        <v>1.7625171267712545E-2</v>
      </c>
    </row>
    <row r="27" spans="1:19" x14ac:dyDescent="0.25">
      <c r="A27">
        <v>17</v>
      </c>
      <c r="L27" s="95">
        <v>8</v>
      </c>
      <c r="M27" s="89">
        <f t="shared" si="3"/>
        <v>20.799999999999997</v>
      </c>
      <c r="N27" s="113">
        <f t="shared" si="0"/>
        <v>22.2</v>
      </c>
      <c r="O27" s="113">
        <f t="shared" si="1"/>
        <v>21.5</v>
      </c>
      <c r="P27" s="85">
        <v>48</v>
      </c>
      <c r="R27" s="62">
        <v>14</v>
      </c>
      <c r="S27">
        <f t="shared" si="2"/>
        <v>3.8736640148818745E-2</v>
      </c>
    </row>
    <row r="28" spans="1:19" x14ac:dyDescent="0.25">
      <c r="A28">
        <v>17</v>
      </c>
      <c r="L28" s="95">
        <v>9</v>
      </c>
      <c r="M28" s="89">
        <f t="shared" si="3"/>
        <v>22.2</v>
      </c>
      <c r="N28" s="113">
        <f t="shared" si="0"/>
        <v>23.6</v>
      </c>
      <c r="O28" s="113">
        <f t="shared" si="1"/>
        <v>22.900000000000002</v>
      </c>
      <c r="P28" s="85">
        <v>21</v>
      </c>
      <c r="R28" s="62">
        <v>16</v>
      </c>
      <c r="S28">
        <f t="shared" si="2"/>
        <v>6.4561066914697929E-2</v>
      </c>
    </row>
    <row r="29" spans="1:19" x14ac:dyDescent="0.25">
      <c r="A29">
        <v>30</v>
      </c>
      <c r="L29" s="95">
        <v>10</v>
      </c>
      <c r="M29" s="89">
        <f t="shared" si="3"/>
        <v>23.6</v>
      </c>
      <c r="N29" s="113">
        <f t="shared" si="0"/>
        <v>25</v>
      </c>
      <c r="O29" s="113">
        <f t="shared" si="1"/>
        <v>24.3</v>
      </c>
      <c r="P29" s="85">
        <v>31</v>
      </c>
      <c r="R29" s="62">
        <v>18</v>
      </c>
      <c r="S29">
        <f t="shared" si="2"/>
        <v>8.4393551522480972E-2</v>
      </c>
    </row>
    <row r="30" spans="1:19" x14ac:dyDescent="0.25">
      <c r="A30">
        <v>27</v>
      </c>
      <c r="L30" s="95">
        <v>11</v>
      </c>
      <c r="M30" s="89">
        <f t="shared" si="3"/>
        <v>25</v>
      </c>
      <c r="N30" s="113">
        <f t="shared" si="0"/>
        <v>26.4</v>
      </c>
      <c r="O30" s="113">
        <f t="shared" si="1"/>
        <v>25.7</v>
      </c>
      <c r="P30" s="85">
        <v>10</v>
      </c>
      <c r="R30" s="62">
        <v>20</v>
      </c>
      <c r="S30">
        <f t="shared" si="2"/>
        <v>8.8835317392085222E-2</v>
      </c>
    </row>
    <row r="31" spans="1:19" x14ac:dyDescent="0.25">
      <c r="A31">
        <v>19</v>
      </c>
      <c r="L31" s="95">
        <v>12</v>
      </c>
      <c r="M31" s="89">
        <f t="shared" si="3"/>
        <v>26.4</v>
      </c>
      <c r="N31" s="113">
        <f t="shared" si="0"/>
        <v>27.799999999999997</v>
      </c>
      <c r="O31" s="113">
        <f t="shared" si="1"/>
        <v>27.099999999999998</v>
      </c>
      <c r="P31" s="85">
        <v>4</v>
      </c>
      <c r="R31" s="62">
        <v>22</v>
      </c>
      <c r="S31">
        <f t="shared" si="2"/>
        <v>7.6913694711762098E-2</v>
      </c>
    </row>
    <row r="32" spans="1:19" x14ac:dyDescent="0.25">
      <c r="A32">
        <v>18</v>
      </c>
      <c r="L32" s="95">
        <v>13</v>
      </c>
      <c r="M32" s="89">
        <f t="shared" si="3"/>
        <v>27.799999999999997</v>
      </c>
      <c r="N32" s="113">
        <f t="shared" si="0"/>
        <v>29.2</v>
      </c>
      <c r="O32" s="113">
        <f t="shared" si="1"/>
        <v>28.5</v>
      </c>
      <c r="P32" s="85">
        <v>5</v>
      </c>
      <c r="R32" s="62">
        <v>24</v>
      </c>
      <c r="S32">
        <f t="shared" si="2"/>
        <v>5.5734561385334863E-2</v>
      </c>
    </row>
    <row r="33" spans="1:19" x14ac:dyDescent="0.25">
      <c r="A33">
        <v>17</v>
      </c>
      <c r="L33" s="95">
        <v>14</v>
      </c>
      <c r="M33" s="89">
        <f t="shared" si="3"/>
        <v>29.2</v>
      </c>
      <c r="N33" s="113">
        <f t="shared" si="0"/>
        <v>30.599999999999998</v>
      </c>
      <c r="O33" s="113">
        <f t="shared" si="1"/>
        <v>29.9</v>
      </c>
      <c r="P33" s="85">
        <v>5</v>
      </c>
      <c r="R33" s="62">
        <v>26</v>
      </c>
      <c r="S33">
        <f t="shared" si="2"/>
        <v>3.4298191621744509E-2</v>
      </c>
    </row>
    <row r="34" spans="1:19" x14ac:dyDescent="0.25">
      <c r="A34">
        <v>20</v>
      </c>
      <c r="L34" s="63">
        <v>15</v>
      </c>
      <c r="M34" s="64">
        <f t="shared" si="3"/>
        <v>30.599999999999998</v>
      </c>
      <c r="N34" s="114">
        <f t="shared" si="0"/>
        <v>32</v>
      </c>
      <c r="O34" s="114">
        <f t="shared" si="1"/>
        <v>31.3</v>
      </c>
      <c r="P34" s="65">
        <v>1</v>
      </c>
      <c r="R34" s="62">
        <v>28</v>
      </c>
      <c r="S34">
        <f t="shared" si="2"/>
        <v>1.8147191334256366E-2</v>
      </c>
    </row>
    <row r="35" spans="1:19" x14ac:dyDescent="0.25">
      <c r="A35">
        <v>20</v>
      </c>
      <c r="R35" s="62">
        <v>30</v>
      </c>
      <c r="S35">
        <f t="shared" si="2"/>
        <v>8.3435362456351133E-3</v>
      </c>
    </row>
    <row r="36" spans="1:19" x14ac:dyDescent="0.25">
      <c r="A36">
        <v>19</v>
      </c>
      <c r="R36" s="62">
        <v>32</v>
      </c>
      <c r="S36">
        <f t="shared" si="2"/>
        <v>3.3643291313044709E-3</v>
      </c>
    </row>
    <row r="37" spans="1:19" x14ac:dyDescent="0.25">
      <c r="A37">
        <v>19</v>
      </c>
      <c r="R37" s="62">
        <v>34</v>
      </c>
      <c r="S37">
        <f t="shared" si="2"/>
        <v>1.199404324885734E-3</v>
      </c>
    </row>
    <row r="38" spans="1:19" x14ac:dyDescent="0.25">
      <c r="A38">
        <v>15</v>
      </c>
      <c r="R38" s="62">
        <v>36</v>
      </c>
      <c r="S38">
        <f t="shared" si="2"/>
        <v>3.8076327774150232E-4</v>
      </c>
    </row>
    <row r="39" spans="1:19" x14ac:dyDescent="0.25">
      <c r="A39">
        <v>21</v>
      </c>
      <c r="R39" s="62">
        <v>38</v>
      </c>
      <c r="S39">
        <f t="shared" si="2"/>
        <v>1.0832525682546335E-4</v>
      </c>
    </row>
    <row r="40" spans="1:19" x14ac:dyDescent="0.25">
      <c r="A40">
        <v>22</v>
      </c>
      <c r="R40" s="62">
        <v>40</v>
      </c>
      <c r="S40">
        <f t="shared" si="2"/>
        <v>2.7775706878323834E-5</v>
      </c>
    </row>
    <row r="41" spans="1:19" x14ac:dyDescent="0.25">
      <c r="A41">
        <v>16</v>
      </c>
    </row>
    <row r="42" spans="1:19" x14ac:dyDescent="0.25">
      <c r="A42">
        <v>30</v>
      </c>
    </row>
    <row r="43" spans="1:19" x14ac:dyDescent="0.25">
      <c r="A43">
        <v>17</v>
      </c>
    </row>
    <row r="44" spans="1:19" x14ac:dyDescent="0.25">
      <c r="A44">
        <v>14</v>
      </c>
      <c r="L44" t="s">
        <v>116</v>
      </c>
      <c r="R44" s="62"/>
    </row>
    <row r="45" spans="1:19" x14ac:dyDescent="0.25">
      <c r="A45">
        <v>21</v>
      </c>
      <c r="L45" t="s">
        <v>97</v>
      </c>
      <c r="R45" s="62"/>
    </row>
    <row r="46" spans="1:19" x14ac:dyDescent="0.25">
      <c r="A46">
        <v>17</v>
      </c>
      <c r="L46" s="98" t="s">
        <v>134</v>
      </c>
      <c r="M46" s="1"/>
      <c r="N46" s="1"/>
      <c r="O46" s="1"/>
      <c r="P46" s="1"/>
      <c r="Q46" s="1"/>
      <c r="R46" s="1"/>
      <c r="S46" s="1"/>
    </row>
    <row r="47" spans="1:19" x14ac:dyDescent="0.25">
      <c r="A47">
        <v>24</v>
      </c>
      <c r="L47" s="99" t="s">
        <v>135</v>
      </c>
      <c r="M47" s="15"/>
      <c r="N47" s="15"/>
      <c r="O47" s="15"/>
      <c r="P47" s="15"/>
      <c r="Q47" s="15"/>
      <c r="R47" s="15"/>
      <c r="S47" s="15"/>
    </row>
    <row r="48" spans="1:19" x14ac:dyDescent="0.25">
      <c r="A48">
        <v>23</v>
      </c>
      <c r="L48" t="s">
        <v>106</v>
      </c>
      <c r="Q48" t="s">
        <v>107</v>
      </c>
    </row>
    <row r="49" spans="1:21" x14ac:dyDescent="0.25">
      <c r="A49">
        <v>23</v>
      </c>
      <c r="L49" s="62" t="s">
        <v>53</v>
      </c>
      <c r="M49" s="39" t="s">
        <v>54</v>
      </c>
      <c r="Q49" s="62" t="s">
        <v>53</v>
      </c>
      <c r="R49" s="39" t="s">
        <v>54</v>
      </c>
    </row>
    <row r="50" spans="1:21" x14ac:dyDescent="0.25">
      <c r="A50">
        <v>18</v>
      </c>
      <c r="L50" s="35" t="s">
        <v>128</v>
      </c>
      <c r="M50" s="35" t="s">
        <v>69</v>
      </c>
      <c r="N50" s="62" t="s">
        <v>50</v>
      </c>
      <c r="O50" s="62"/>
      <c r="Q50" s="35" t="s">
        <v>128</v>
      </c>
      <c r="R50" s="35" t="s">
        <v>69</v>
      </c>
      <c r="S50" s="62" t="s">
        <v>50</v>
      </c>
      <c r="T50" s="62" t="s">
        <v>52</v>
      </c>
      <c r="U50" t="s">
        <v>92</v>
      </c>
    </row>
    <row r="51" spans="1:21" x14ac:dyDescent="0.25">
      <c r="A51">
        <v>19</v>
      </c>
      <c r="L51" s="39" t="s">
        <v>55</v>
      </c>
      <c r="M51" s="39">
        <v>12.4</v>
      </c>
      <c r="N51" s="15">
        <v>7</v>
      </c>
      <c r="O51" s="15">
        <f>(_xlfn.POISSON.DIST(M51,20,1)-_xlfn.POISSON.DIST(0,20,1))*$D$17</f>
        <v>10.923357422274965</v>
      </c>
      <c r="Q51" s="39" t="s">
        <v>55</v>
      </c>
      <c r="R51" s="39">
        <v>12.4</v>
      </c>
      <c r="S51" s="15">
        <v>7</v>
      </c>
      <c r="T51" s="15">
        <f>(_xlfn.POISSON.DIST(R51,20,1)-_xlfn.POISSON.DIST(0,20,1))*$D$17</f>
        <v>10.923357422274965</v>
      </c>
      <c r="U51">
        <f>(S51-T51)^2/T51</f>
        <v>1.4091577221057616</v>
      </c>
    </row>
    <row r="52" spans="1:21" x14ac:dyDescent="0.25">
      <c r="A52">
        <v>18</v>
      </c>
      <c r="L52" s="62">
        <v>12.4</v>
      </c>
      <c r="M52" s="39">
        <v>13.8</v>
      </c>
      <c r="N52" s="15">
        <v>9</v>
      </c>
      <c r="O52" s="15">
        <f t="shared" ref="O52:O64" si="4">(_xlfn.POISSON.DIST(M52,20,1)-_xlfn.POISSON.DIST(L52,20,1))*$D$17</f>
        <v>7.5923814691684735</v>
      </c>
      <c r="Q52" s="62">
        <v>12.4</v>
      </c>
      <c r="R52" s="39">
        <v>13.8</v>
      </c>
      <c r="S52" s="15">
        <v>9</v>
      </c>
      <c r="T52" s="15">
        <f t="shared" ref="T52:T63" si="5">(_xlfn.POISSON.DIST(R52,20,1)-_xlfn.POISSON.DIST(Q52,20,1))*$D$17</f>
        <v>7.5923814691684735</v>
      </c>
      <c r="U52">
        <f t="shared" ref="U52:U64" si="6">(S52-T52)^2/T52</f>
        <v>0.26097080822222035</v>
      </c>
    </row>
    <row r="53" spans="1:21" x14ac:dyDescent="0.25">
      <c r="A53">
        <v>17</v>
      </c>
      <c r="L53" s="62">
        <v>13.8</v>
      </c>
      <c r="M53" s="39">
        <v>15.2</v>
      </c>
      <c r="N53" s="15">
        <v>20</v>
      </c>
      <c r="O53" s="15">
        <f t="shared" si="4"/>
        <v>25.307938230561597</v>
      </c>
      <c r="Q53" s="62">
        <v>13.8</v>
      </c>
      <c r="R53" s="39">
        <v>15.2</v>
      </c>
      <c r="S53" s="15">
        <v>20</v>
      </c>
      <c r="T53" s="15">
        <f t="shared" si="5"/>
        <v>25.307938230561597</v>
      </c>
      <c r="U53">
        <f t="shared" si="6"/>
        <v>1.1132557699004695</v>
      </c>
    </row>
    <row r="54" spans="1:21" x14ac:dyDescent="0.25">
      <c r="A54">
        <v>17</v>
      </c>
      <c r="L54" s="62">
        <v>15.2</v>
      </c>
      <c r="M54" s="39">
        <v>16.600000000000001</v>
      </c>
      <c r="N54" s="15">
        <v>16</v>
      </c>
      <c r="O54" s="15">
        <f t="shared" si="4"/>
        <v>18.077098736115396</v>
      </c>
      <c r="Q54" s="62">
        <v>15.2</v>
      </c>
      <c r="R54" s="39">
        <v>16.600000000000001</v>
      </c>
      <c r="S54" s="15">
        <v>16</v>
      </c>
      <c r="T54" s="15">
        <f t="shared" si="5"/>
        <v>18.077098736115396</v>
      </c>
      <c r="U54">
        <f t="shared" si="6"/>
        <v>0.23866325136304953</v>
      </c>
    </row>
    <row r="55" spans="1:21" x14ac:dyDescent="0.25">
      <c r="A55">
        <v>20</v>
      </c>
      <c r="L55" s="62">
        <v>16.600000000000001</v>
      </c>
      <c r="M55" s="39">
        <v>18</v>
      </c>
      <c r="N55" s="15">
        <v>50</v>
      </c>
      <c r="O55" s="15">
        <f t="shared" si="4"/>
        <v>44.897369409959914</v>
      </c>
      <c r="Q55" s="62">
        <v>16.600000000000001</v>
      </c>
      <c r="R55" s="39">
        <v>18</v>
      </c>
      <c r="S55" s="15">
        <v>50</v>
      </c>
      <c r="T55" s="15">
        <f t="shared" si="5"/>
        <v>44.897369409959914</v>
      </c>
      <c r="U55">
        <f t="shared" si="6"/>
        <v>0.57991903045965287</v>
      </c>
    </row>
    <row r="56" spans="1:21" x14ac:dyDescent="0.25">
      <c r="A56">
        <v>16</v>
      </c>
      <c r="L56" s="62">
        <v>18</v>
      </c>
      <c r="M56" s="39">
        <v>19.399999999999999</v>
      </c>
      <c r="N56" s="15">
        <v>21</v>
      </c>
      <c r="O56" s="15">
        <f t="shared" si="4"/>
        <v>24.873888869783677</v>
      </c>
      <c r="Q56" s="62">
        <v>18</v>
      </c>
      <c r="R56" s="39">
        <v>19.399999999999999</v>
      </c>
      <c r="S56" s="15">
        <v>21</v>
      </c>
      <c r="T56" s="15">
        <f t="shared" si="5"/>
        <v>24.873888869783677</v>
      </c>
      <c r="U56">
        <f t="shared" si="6"/>
        <v>0.60332403405018376</v>
      </c>
    </row>
    <row r="57" spans="1:21" x14ac:dyDescent="0.25">
      <c r="A57">
        <v>23</v>
      </c>
      <c r="L57" s="62">
        <v>19.399999999999999</v>
      </c>
      <c r="M57" s="39">
        <v>20.799999999999997</v>
      </c>
      <c r="N57" s="15">
        <v>32</v>
      </c>
      <c r="O57" s="15">
        <f t="shared" si="4"/>
        <v>24.873888869784032</v>
      </c>
      <c r="Q57" s="62">
        <v>19.399999999999999</v>
      </c>
      <c r="R57" s="39">
        <v>20.799999999999997</v>
      </c>
      <c r="S57" s="15">
        <v>32</v>
      </c>
      <c r="T57" s="15">
        <f t="shared" si="5"/>
        <v>24.873888869784032</v>
      </c>
      <c r="U57">
        <f t="shared" si="6"/>
        <v>2.0415569156086208</v>
      </c>
    </row>
    <row r="58" spans="1:21" x14ac:dyDescent="0.25">
      <c r="A58">
        <v>25</v>
      </c>
      <c r="L58" s="62">
        <v>20.799999999999997</v>
      </c>
      <c r="M58" s="39">
        <v>22.2</v>
      </c>
      <c r="N58" s="15">
        <v>48</v>
      </c>
      <c r="O58" s="15">
        <f t="shared" si="4"/>
        <v>45.225252490516098</v>
      </c>
      <c r="Q58" s="62">
        <v>20.799999999999997</v>
      </c>
      <c r="R58" s="39">
        <v>22.2</v>
      </c>
      <c r="S58" s="15">
        <v>48</v>
      </c>
      <c r="T58" s="15">
        <f t="shared" si="5"/>
        <v>45.225252490516098</v>
      </c>
      <c r="U58">
        <f t="shared" si="6"/>
        <v>0.17024169722439186</v>
      </c>
    </row>
    <row r="59" spans="1:21" x14ac:dyDescent="0.25">
      <c r="A59">
        <v>18</v>
      </c>
      <c r="L59" s="62">
        <v>22.2</v>
      </c>
      <c r="M59" s="39">
        <v>23.6</v>
      </c>
      <c r="N59" s="15">
        <v>21</v>
      </c>
      <c r="O59" s="15">
        <f t="shared" si="4"/>
        <v>18.726812625472512</v>
      </c>
      <c r="Q59" s="62">
        <v>22.2</v>
      </c>
      <c r="R59" s="39">
        <v>23.6</v>
      </c>
      <c r="S59" s="15">
        <v>21</v>
      </c>
      <c r="T59" s="15">
        <f t="shared" si="5"/>
        <v>18.726812625472512</v>
      </c>
      <c r="U59">
        <f t="shared" si="6"/>
        <v>0.27593488240932257</v>
      </c>
    </row>
    <row r="60" spans="1:21" x14ac:dyDescent="0.25">
      <c r="A60">
        <v>20</v>
      </c>
      <c r="L60" s="62">
        <v>23.6</v>
      </c>
      <c r="M60" s="39">
        <v>25</v>
      </c>
      <c r="N60" s="15">
        <v>31</v>
      </c>
      <c r="O60" s="15">
        <f t="shared" si="4"/>
        <v>28.090218938208782</v>
      </c>
      <c r="Q60" s="62">
        <v>23.6</v>
      </c>
      <c r="R60" s="39">
        <v>25</v>
      </c>
      <c r="S60" s="15">
        <v>31</v>
      </c>
      <c r="T60" s="15">
        <f t="shared" si="5"/>
        <v>28.090218938208782</v>
      </c>
      <c r="U60">
        <f t="shared" si="6"/>
        <v>0.30141544450698859</v>
      </c>
    </row>
    <row r="61" spans="1:21" x14ac:dyDescent="0.25">
      <c r="A61">
        <v>17</v>
      </c>
      <c r="L61" s="62">
        <v>25</v>
      </c>
      <c r="M61" s="39">
        <v>26.4</v>
      </c>
      <c r="N61" s="15">
        <v>10</v>
      </c>
      <c r="O61" s="15">
        <f t="shared" si="4"/>
        <v>9.6034936540884352</v>
      </c>
      <c r="Q61" s="62">
        <v>25</v>
      </c>
      <c r="R61" s="39">
        <v>26.4</v>
      </c>
      <c r="S61" s="15">
        <v>10</v>
      </c>
      <c r="T61" s="15">
        <f t="shared" si="5"/>
        <v>9.6034936540884352</v>
      </c>
      <c r="U61">
        <f t="shared" si="6"/>
        <v>1.6370842529917256E-2</v>
      </c>
    </row>
    <row r="62" spans="1:21" x14ac:dyDescent="0.25">
      <c r="A62">
        <v>28</v>
      </c>
      <c r="L62" s="62">
        <v>26.4</v>
      </c>
      <c r="M62" s="39">
        <v>27.799999999999997</v>
      </c>
      <c r="N62" s="15">
        <v>4</v>
      </c>
      <c r="O62" s="15">
        <f t="shared" si="4"/>
        <v>7.1136990030285085</v>
      </c>
      <c r="Q62" s="62">
        <v>26.4</v>
      </c>
      <c r="R62" s="39">
        <v>27.799999999999997</v>
      </c>
      <c r="S62" s="15">
        <v>4</v>
      </c>
      <c r="T62" s="15">
        <f t="shared" si="5"/>
        <v>7.1136990030285085</v>
      </c>
      <c r="U62">
        <f t="shared" si="6"/>
        <v>1.3628804757318567</v>
      </c>
    </row>
    <row r="63" spans="1:21" x14ac:dyDescent="0.25">
      <c r="A63">
        <v>18</v>
      </c>
      <c r="L63" s="62">
        <v>27.799999999999997</v>
      </c>
      <c r="M63" s="39">
        <v>29.2</v>
      </c>
      <c r="N63" s="15">
        <v>5</v>
      </c>
      <c r="O63" s="15">
        <f t="shared" si="4"/>
        <v>8.5854987967585075</v>
      </c>
      <c r="Q63" s="62">
        <v>27.799999999999997</v>
      </c>
      <c r="R63" s="39">
        <v>29.2</v>
      </c>
      <c r="S63" s="15">
        <v>5</v>
      </c>
      <c r="T63" s="15">
        <f t="shared" si="5"/>
        <v>8.5854987967585075</v>
      </c>
      <c r="U63">
        <f t="shared" si="6"/>
        <v>1.4973855248119619</v>
      </c>
    </row>
    <row r="64" spans="1:21" x14ac:dyDescent="0.25">
      <c r="A64">
        <v>22</v>
      </c>
      <c r="L64" s="62">
        <v>29.2</v>
      </c>
      <c r="M64" s="39">
        <v>30.599999999999998</v>
      </c>
      <c r="N64" s="15">
        <v>5</v>
      </c>
      <c r="O64" s="101">
        <f t="shared" si="4"/>
        <v>2.3361901487778614</v>
      </c>
      <c r="Q64" s="62">
        <v>29.2</v>
      </c>
      <c r="R64" s="39" t="s">
        <v>136</v>
      </c>
      <c r="S64" s="15">
        <v>5</v>
      </c>
      <c r="T64" s="101">
        <f>SUM(O64,O65)</f>
        <v>6.1090995551096139</v>
      </c>
      <c r="U64">
        <f t="shared" si="6"/>
        <v>0.20135566822044892</v>
      </c>
    </row>
    <row r="65" spans="1:30" x14ac:dyDescent="0.25">
      <c r="A65">
        <v>18</v>
      </c>
      <c r="L65" s="62">
        <v>30.599999999999998</v>
      </c>
      <c r="M65" s="39" t="s">
        <v>136</v>
      </c>
      <c r="N65" s="15">
        <v>1</v>
      </c>
      <c r="O65" s="101">
        <f>(_xlfn.POISSON.DIST(50,20,1)-_xlfn.POISSON.DIST(L65,20,1))*$D$17</f>
        <v>3.7729094063317525</v>
      </c>
      <c r="Q65" s="62"/>
      <c r="S65" s="15"/>
      <c r="T65" s="24">
        <f>SUM(T51:T64)</f>
        <v>279.99999807083049</v>
      </c>
      <c r="U65" s="19">
        <f>SUM(U51:U64)</f>
        <v>10.072432067144847</v>
      </c>
    </row>
    <row r="66" spans="1:30" x14ac:dyDescent="0.25">
      <c r="A66">
        <v>15</v>
      </c>
      <c r="L66" s="111"/>
      <c r="M66" s="105"/>
      <c r="N66" s="24">
        <f>SUM(N51:N65)</f>
        <v>280</v>
      </c>
      <c r="O66" s="24">
        <f>SUM(O51:O65)</f>
        <v>279.99999807083049</v>
      </c>
      <c r="Q66" s="62"/>
      <c r="R66" s="15"/>
      <c r="S66" s="1"/>
      <c r="T66" s="1"/>
    </row>
    <row r="67" spans="1:30" x14ac:dyDescent="0.25">
      <c r="A67">
        <v>21</v>
      </c>
      <c r="L67" s="111"/>
      <c r="M67" s="105"/>
      <c r="N67" s="15"/>
      <c r="O67" s="15"/>
    </row>
    <row r="68" spans="1:30" x14ac:dyDescent="0.25">
      <c r="A68">
        <v>24</v>
      </c>
      <c r="L68" s="111"/>
      <c r="M68" s="105"/>
      <c r="N68" s="15"/>
      <c r="O68" s="15"/>
      <c r="Q68" s="62"/>
      <c r="S68" t="s">
        <v>110</v>
      </c>
      <c r="T68">
        <f>U65</f>
        <v>10.072432067144847</v>
      </c>
    </row>
    <row r="69" spans="1:30" x14ac:dyDescent="0.25">
      <c r="A69">
        <v>18</v>
      </c>
      <c r="L69" s="111"/>
      <c r="M69" s="105"/>
      <c r="N69" s="15"/>
      <c r="O69" s="15"/>
      <c r="Q69" s="62"/>
      <c r="S69" s="57" t="s">
        <v>137</v>
      </c>
      <c r="T69">
        <f>_xlfn.CHISQ.INV(0.95,13)</f>
        <v>22.362032494826938</v>
      </c>
    </row>
    <row r="70" spans="1:30" x14ac:dyDescent="0.25">
      <c r="A70">
        <v>21</v>
      </c>
      <c r="L70" s="111"/>
      <c r="M70" s="105"/>
      <c r="N70" s="15"/>
      <c r="O70" s="15"/>
      <c r="Q70" s="62"/>
      <c r="S70" s="57" t="s">
        <v>58</v>
      </c>
      <c r="T70">
        <f>1-_xlfn.CHISQ.DIST(T68,13,1)</f>
        <v>0.68800088266816184</v>
      </c>
    </row>
    <row r="71" spans="1:30" x14ac:dyDescent="0.25">
      <c r="A71">
        <v>20</v>
      </c>
      <c r="L71" s="111"/>
      <c r="M71" s="105"/>
      <c r="N71" s="15"/>
      <c r="O71" s="15"/>
      <c r="Q71" s="62"/>
      <c r="S71" s="57" t="s">
        <v>58</v>
      </c>
      <c r="T71">
        <f>_xlfn.CHISQ.TEST(S51:S64,T51:T64)</f>
        <v>0.68800088266816184</v>
      </c>
    </row>
    <row r="72" spans="1:30" x14ac:dyDescent="0.25">
      <c r="A72">
        <v>28</v>
      </c>
      <c r="L72" s="105"/>
      <c r="M72" s="105"/>
      <c r="N72" s="105"/>
      <c r="Q72" s="62"/>
    </row>
    <row r="73" spans="1:30" x14ac:dyDescent="0.25">
      <c r="A73">
        <v>19</v>
      </c>
      <c r="L73" s="105"/>
      <c r="M73" s="105"/>
      <c r="N73" s="105"/>
      <c r="R73" t="s">
        <v>138</v>
      </c>
    </row>
    <row r="74" spans="1:30" x14ac:dyDescent="0.25">
      <c r="A74">
        <v>25</v>
      </c>
      <c r="L74" s="105"/>
      <c r="M74" s="105"/>
      <c r="N74" s="105"/>
    </row>
    <row r="75" spans="1:30" x14ac:dyDescent="0.25">
      <c r="A75">
        <v>21</v>
      </c>
      <c r="L75" s="105"/>
      <c r="M75" s="105"/>
      <c r="N75" s="105"/>
    </row>
    <row r="76" spans="1:30" x14ac:dyDescent="0.25">
      <c r="A76">
        <v>26</v>
      </c>
      <c r="L76" s="105"/>
      <c r="M76" s="105"/>
      <c r="N76" s="105"/>
    </row>
    <row r="77" spans="1:30" x14ac:dyDescent="0.25">
      <c r="A77">
        <v>23</v>
      </c>
      <c r="L77" s="105"/>
      <c r="M77" s="105"/>
      <c r="N77" s="105"/>
    </row>
    <row r="78" spans="1:30" x14ac:dyDescent="0.25">
      <c r="A78">
        <v>23</v>
      </c>
      <c r="L78" s="105"/>
      <c r="M78" s="105"/>
      <c r="N78" s="105"/>
    </row>
    <row r="79" spans="1:30" x14ac:dyDescent="0.25">
      <c r="A79">
        <v>22</v>
      </c>
      <c r="E79" s="32"/>
      <c r="F79" s="32"/>
      <c r="G79" s="115" t="s">
        <v>141</v>
      </c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</row>
    <row r="80" spans="1:30" x14ac:dyDescent="0.25">
      <c r="A80">
        <v>25</v>
      </c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</row>
    <row r="81" spans="1:30" x14ac:dyDescent="0.25">
      <c r="A81">
        <v>14</v>
      </c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</row>
    <row r="82" spans="1:30" x14ac:dyDescent="0.25">
      <c r="A82">
        <v>18</v>
      </c>
      <c r="E82" s="32"/>
      <c r="F82" s="32"/>
      <c r="G82" s="116"/>
      <c r="H82" s="51"/>
      <c r="I82" s="51" t="s">
        <v>139</v>
      </c>
      <c r="J82" s="51"/>
      <c r="K82" s="51"/>
      <c r="L82" s="51"/>
      <c r="M82" s="51" t="s">
        <v>131</v>
      </c>
      <c r="N82" s="51"/>
      <c r="O82" s="51"/>
      <c r="P82" s="51"/>
      <c r="Q82" s="117"/>
      <c r="R82" s="32"/>
      <c r="S82" s="116"/>
      <c r="T82" s="51"/>
      <c r="U82" s="51" t="s">
        <v>140</v>
      </c>
      <c r="V82" s="51"/>
      <c r="W82" s="51"/>
      <c r="X82" s="51"/>
      <c r="Y82" s="51" t="s">
        <v>131</v>
      </c>
      <c r="Z82" s="51"/>
      <c r="AA82" s="51"/>
      <c r="AB82" s="51"/>
      <c r="AC82" s="117"/>
      <c r="AD82" s="32"/>
    </row>
    <row r="83" spans="1:30" x14ac:dyDescent="0.25">
      <c r="A83">
        <v>20</v>
      </c>
      <c r="E83" s="32"/>
      <c r="F83" s="32"/>
      <c r="G83" s="118"/>
      <c r="H83" s="14"/>
      <c r="I83" s="14" t="s">
        <v>124</v>
      </c>
      <c r="J83" s="14"/>
      <c r="K83" s="119">
        <v>10</v>
      </c>
      <c r="L83" s="14"/>
      <c r="M83" s="120" t="s">
        <v>53</v>
      </c>
      <c r="N83" s="121" t="s">
        <v>54</v>
      </c>
      <c r="O83" s="121"/>
      <c r="P83" s="14"/>
      <c r="Q83" s="122"/>
      <c r="R83" s="32"/>
      <c r="S83" s="118"/>
      <c r="T83" s="14"/>
      <c r="U83" s="14" t="s">
        <v>124</v>
      </c>
      <c r="V83" s="14"/>
      <c r="W83" s="119">
        <v>17</v>
      </c>
      <c r="X83" s="14"/>
      <c r="Y83" s="120" t="s">
        <v>53</v>
      </c>
      <c r="Z83" s="121" t="s">
        <v>54</v>
      </c>
      <c r="AA83" s="121"/>
      <c r="AB83" s="14"/>
      <c r="AC83" s="122"/>
      <c r="AD83" s="32"/>
    </row>
    <row r="84" spans="1:30" x14ac:dyDescent="0.25">
      <c r="A84">
        <v>18</v>
      </c>
      <c r="E84" s="32"/>
      <c r="F84" s="32"/>
      <c r="G84" s="118"/>
      <c r="H84" s="14"/>
      <c r="I84" s="14" t="s">
        <v>127</v>
      </c>
      <c r="J84" s="14"/>
      <c r="K84" s="119">
        <f>D13/K83</f>
        <v>2.1</v>
      </c>
      <c r="L84" s="120" t="s">
        <v>129</v>
      </c>
      <c r="M84" s="123" t="s">
        <v>128</v>
      </c>
      <c r="N84" s="123" t="s">
        <v>69</v>
      </c>
      <c r="O84" s="123" t="s">
        <v>130</v>
      </c>
      <c r="P84" s="120" t="s">
        <v>50</v>
      </c>
      <c r="Q84" s="122"/>
      <c r="R84" s="32"/>
      <c r="S84" s="118"/>
      <c r="T84" s="14"/>
      <c r="U84" s="14" t="s">
        <v>127</v>
      </c>
      <c r="V84" s="14"/>
      <c r="W84" s="119">
        <f>D13/W83</f>
        <v>1.2352941176470589</v>
      </c>
      <c r="X84" s="120" t="s">
        <v>129</v>
      </c>
      <c r="Y84" s="123" t="s">
        <v>128</v>
      </c>
      <c r="Z84" s="123" t="s">
        <v>69</v>
      </c>
      <c r="AA84" s="123" t="s">
        <v>130</v>
      </c>
      <c r="AB84" s="120" t="s">
        <v>50</v>
      </c>
      <c r="AC84" s="122"/>
      <c r="AD84" s="32"/>
    </row>
    <row r="85" spans="1:30" x14ac:dyDescent="0.25">
      <c r="A85">
        <v>19</v>
      </c>
      <c r="E85" s="32"/>
      <c r="F85" s="32"/>
      <c r="G85" s="118"/>
      <c r="H85" s="14"/>
      <c r="I85" s="14"/>
      <c r="J85" s="14"/>
      <c r="K85" s="14"/>
      <c r="L85" s="120">
        <v>1</v>
      </c>
      <c r="M85" s="121">
        <v>10.9</v>
      </c>
      <c r="N85" s="121">
        <f>$D$14+$K$84*L85</f>
        <v>13.1</v>
      </c>
      <c r="O85" s="121">
        <f>N85-$K$20/2</f>
        <v>12.4</v>
      </c>
      <c r="P85" s="120">
        <f t="array" ref="P85:P94">FREQUENCY(A:A,N85:N94)</f>
        <v>16</v>
      </c>
      <c r="Q85" s="122"/>
      <c r="R85" s="32"/>
      <c r="S85" s="118"/>
      <c r="T85" s="14"/>
      <c r="U85" s="14"/>
      <c r="V85" s="14"/>
      <c r="W85" s="14"/>
      <c r="X85" s="120">
        <v>1</v>
      </c>
      <c r="Y85" s="121">
        <v>10.9</v>
      </c>
      <c r="Z85" s="121">
        <f>$D$14+$W$84*X85</f>
        <v>12.235294117647058</v>
      </c>
      <c r="AA85" s="121">
        <f>Z85-$K$20/2</f>
        <v>11.535294117647059</v>
      </c>
      <c r="AB85" s="120">
        <f t="array" ref="AB85:AB101">FREQUENCY(A:A,Z85:Z101)</f>
        <v>7</v>
      </c>
      <c r="AC85" s="122"/>
      <c r="AD85" s="32"/>
    </row>
    <row r="86" spans="1:30" x14ac:dyDescent="0.25">
      <c r="A86">
        <v>20</v>
      </c>
      <c r="E86" s="32"/>
      <c r="F86" s="32"/>
      <c r="G86" s="118"/>
      <c r="H86" s="14"/>
      <c r="I86" s="14"/>
      <c r="J86" s="14"/>
      <c r="K86" s="14"/>
      <c r="L86" s="120">
        <v>2</v>
      </c>
      <c r="M86" s="120">
        <f>N85</f>
        <v>13.1</v>
      </c>
      <c r="N86" s="121">
        <f t="shared" ref="N86:N94" si="7">$D$14+$K$84*L86</f>
        <v>15.2</v>
      </c>
      <c r="O86" s="121">
        <f t="shared" ref="O86:O94" si="8">N86-$K$20/2</f>
        <v>14.5</v>
      </c>
      <c r="P86" s="120">
        <v>20</v>
      </c>
      <c r="Q86" s="122"/>
      <c r="R86" s="32"/>
      <c r="S86" s="118"/>
      <c r="T86" s="14"/>
      <c r="U86" s="14"/>
      <c r="V86" s="14"/>
      <c r="W86" s="14"/>
      <c r="X86" s="120">
        <v>2</v>
      </c>
      <c r="Y86" s="120">
        <f>Z85</f>
        <v>12.235294117647058</v>
      </c>
      <c r="Z86" s="121">
        <f t="shared" ref="Z86:Z101" si="9">$D$14+$W$84*X86</f>
        <v>13.470588235294118</v>
      </c>
      <c r="AA86" s="121">
        <f t="shared" ref="AA86:AA101" si="10">Z86-$K$20/2</f>
        <v>12.770588235294118</v>
      </c>
      <c r="AB86" s="120">
        <v>9</v>
      </c>
      <c r="AC86" s="122"/>
      <c r="AD86" s="32"/>
    </row>
    <row r="87" spans="1:30" x14ac:dyDescent="0.25">
      <c r="A87">
        <v>13</v>
      </c>
      <c r="E87" s="32"/>
      <c r="F87" s="32"/>
      <c r="G87" s="118"/>
      <c r="H87" s="14"/>
      <c r="I87" s="14"/>
      <c r="J87" s="14"/>
      <c r="K87" s="14"/>
      <c r="L87" s="120">
        <v>3</v>
      </c>
      <c r="M87" s="120">
        <f t="shared" ref="M87:M94" si="11">N86</f>
        <v>15.2</v>
      </c>
      <c r="N87" s="121">
        <f t="shared" si="7"/>
        <v>17.3</v>
      </c>
      <c r="O87" s="121">
        <f t="shared" si="8"/>
        <v>16.600000000000001</v>
      </c>
      <c r="P87" s="120">
        <v>39</v>
      </c>
      <c r="Q87" s="122"/>
      <c r="R87" s="32"/>
      <c r="S87" s="118"/>
      <c r="T87" s="14"/>
      <c r="U87" s="14"/>
      <c r="V87" s="14"/>
      <c r="W87" s="14"/>
      <c r="X87" s="120">
        <v>3</v>
      </c>
      <c r="Y87" s="120">
        <f t="shared" ref="Y87:Y101" si="12">Z86</f>
        <v>13.470588235294118</v>
      </c>
      <c r="Z87" s="121">
        <f t="shared" si="9"/>
        <v>14.705882352941178</v>
      </c>
      <c r="AA87" s="121">
        <f t="shared" si="10"/>
        <v>14.005882352941178</v>
      </c>
      <c r="AB87" s="120">
        <v>7</v>
      </c>
      <c r="AC87" s="122"/>
      <c r="AD87" s="32"/>
    </row>
    <row r="88" spans="1:30" x14ac:dyDescent="0.25">
      <c r="A88">
        <v>21</v>
      </c>
      <c r="E88" s="32"/>
      <c r="F88" s="32"/>
      <c r="G88" s="118"/>
      <c r="H88" s="14"/>
      <c r="I88" s="14"/>
      <c r="J88" s="14"/>
      <c r="K88" s="14"/>
      <c r="L88" s="120">
        <v>4</v>
      </c>
      <c r="M88" s="120">
        <f t="shared" si="11"/>
        <v>17.3</v>
      </c>
      <c r="N88" s="121">
        <f t="shared" si="7"/>
        <v>19.399999999999999</v>
      </c>
      <c r="O88" s="121">
        <f t="shared" si="8"/>
        <v>18.7</v>
      </c>
      <c r="P88" s="120">
        <v>48</v>
      </c>
      <c r="Q88" s="122"/>
      <c r="R88" s="32"/>
      <c r="S88" s="118"/>
      <c r="T88" s="14"/>
      <c r="U88" s="14"/>
      <c r="V88" s="14"/>
      <c r="W88" s="14"/>
      <c r="X88" s="120">
        <v>4</v>
      </c>
      <c r="Y88" s="120">
        <f t="shared" si="12"/>
        <v>14.705882352941178</v>
      </c>
      <c r="Z88" s="121">
        <f t="shared" si="9"/>
        <v>15.941176470588236</v>
      </c>
      <c r="AA88" s="121">
        <f t="shared" si="10"/>
        <v>15.241176470588236</v>
      </c>
      <c r="AB88" s="120">
        <v>13</v>
      </c>
      <c r="AC88" s="122"/>
      <c r="AD88" s="32"/>
    </row>
    <row r="89" spans="1:30" x14ac:dyDescent="0.25">
      <c r="A89">
        <v>25</v>
      </c>
      <c r="E89" s="32"/>
      <c r="F89" s="32"/>
      <c r="G89" s="118"/>
      <c r="H89" s="14"/>
      <c r="I89" s="14"/>
      <c r="J89" s="14"/>
      <c r="K89" s="14"/>
      <c r="L89" s="120">
        <v>5</v>
      </c>
      <c r="M89" s="120">
        <f t="shared" si="11"/>
        <v>19.399999999999999</v>
      </c>
      <c r="N89" s="121">
        <f t="shared" si="7"/>
        <v>21.5</v>
      </c>
      <c r="O89" s="121">
        <f t="shared" si="8"/>
        <v>20.8</v>
      </c>
      <c r="P89" s="120">
        <v>50</v>
      </c>
      <c r="Q89" s="122"/>
      <c r="R89" s="32"/>
      <c r="S89" s="118"/>
      <c r="T89" s="14"/>
      <c r="U89" s="14"/>
      <c r="V89" s="14"/>
      <c r="W89" s="14"/>
      <c r="X89" s="120">
        <v>5</v>
      </c>
      <c r="Y89" s="120">
        <f t="shared" si="12"/>
        <v>15.941176470588236</v>
      </c>
      <c r="Z89" s="121">
        <f t="shared" si="9"/>
        <v>17.176470588235293</v>
      </c>
      <c r="AA89" s="121">
        <f t="shared" si="10"/>
        <v>16.476470588235294</v>
      </c>
      <c r="AB89" s="120">
        <v>39</v>
      </c>
      <c r="AC89" s="122"/>
      <c r="AD89" s="32"/>
    </row>
    <row r="90" spans="1:30" x14ac:dyDescent="0.25">
      <c r="A90">
        <v>18</v>
      </c>
      <c r="E90" s="32"/>
      <c r="F90" s="32"/>
      <c r="G90" s="118"/>
      <c r="H90" s="14"/>
      <c r="I90" s="14"/>
      <c r="J90" s="14"/>
      <c r="K90" s="14"/>
      <c r="L90" s="120">
        <v>6</v>
      </c>
      <c r="M90" s="120">
        <f t="shared" si="11"/>
        <v>21.5</v>
      </c>
      <c r="N90" s="121">
        <f t="shared" si="7"/>
        <v>23.6</v>
      </c>
      <c r="O90" s="121">
        <f t="shared" si="8"/>
        <v>22.900000000000002</v>
      </c>
      <c r="P90" s="120">
        <v>51</v>
      </c>
      <c r="Q90" s="122"/>
      <c r="R90" s="32"/>
      <c r="S90" s="118"/>
      <c r="T90" s="14"/>
      <c r="U90" s="14"/>
      <c r="V90" s="14"/>
      <c r="W90" s="14"/>
      <c r="X90" s="120">
        <v>6</v>
      </c>
      <c r="Y90" s="120">
        <f t="shared" si="12"/>
        <v>17.176470588235293</v>
      </c>
      <c r="Z90" s="121">
        <f t="shared" si="9"/>
        <v>18.411764705882355</v>
      </c>
      <c r="AA90" s="121">
        <f t="shared" si="10"/>
        <v>17.711764705882356</v>
      </c>
      <c r="AB90" s="120">
        <v>27</v>
      </c>
      <c r="AC90" s="122"/>
      <c r="AD90" s="32"/>
    </row>
    <row r="91" spans="1:30" x14ac:dyDescent="0.25">
      <c r="A91">
        <v>22</v>
      </c>
      <c r="E91" s="32"/>
      <c r="F91" s="32"/>
      <c r="G91" s="118"/>
      <c r="H91" s="14"/>
      <c r="I91" s="14"/>
      <c r="J91" s="14"/>
      <c r="K91" s="14"/>
      <c r="L91" s="120">
        <v>7</v>
      </c>
      <c r="M91" s="120">
        <f t="shared" si="11"/>
        <v>23.6</v>
      </c>
      <c r="N91" s="121">
        <f t="shared" si="7"/>
        <v>25.700000000000003</v>
      </c>
      <c r="O91" s="121">
        <f t="shared" si="8"/>
        <v>25.000000000000004</v>
      </c>
      <c r="P91" s="120">
        <v>31</v>
      </c>
      <c r="Q91" s="122"/>
      <c r="R91" s="32"/>
      <c r="S91" s="118"/>
      <c r="T91" s="14"/>
      <c r="U91" s="14"/>
      <c r="V91" s="14"/>
      <c r="W91" s="14"/>
      <c r="X91" s="120">
        <v>7</v>
      </c>
      <c r="Y91" s="120">
        <f t="shared" si="12"/>
        <v>18.411764705882355</v>
      </c>
      <c r="Z91" s="121">
        <f t="shared" si="9"/>
        <v>19.647058823529413</v>
      </c>
      <c r="AA91" s="121">
        <f t="shared" si="10"/>
        <v>18.947058823529414</v>
      </c>
      <c r="AB91" s="120">
        <v>21</v>
      </c>
      <c r="AC91" s="122"/>
      <c r="AD91" s="32"/>
    </row>
    <row r="92" spans="1:30" x14ac:dyDescent="0.25">
      <c r="A92">
        <v>24</v>
      </c>
      <c r="E92" s="32"/>
      <c r="F92" s="32"/>
      <c r="G92" s="118"/>
      <c r="H92" s="14"/>
      <c r="I92" s="14"/>
      <c r="J92" s="14"/>
      <c r="K92" s="14"/>
      <c r="L92" s="120">
        <v>8</v>
      </c>
      <c r="M92" s="120">
        <f t="shared" si="11"/>
        <v>25.700000000000003</v>
      </c>
      <c r="N92" s="121">
        <f t="shared" si="7"/>
        <v>27.8</v>
      </c>
      <c r="O92" s="121">
        <f t="shared" si="8"/>
        <v>27.1</v>
      </c>
      <c r="P92" s="120">
        <v>14</v>
      </c>
      <c r="Q92" s="122"/>
      <c r="R92" s="32"/>
      <c r="S92" s="118"/>
      <c r="T92" s="14"/>
      <c r="U92" s="14"/>
      <c r="V92" s="14"/>
      <c r="W92" s="14"/>
      <c r="X92" s="120">
        <v>8</v>
      </c>
      <c r="Y92" s="120">
        <f t="shared" si="12"/>
        <v>19.647058823529413</v>
      </c>
      <c r="Z92" s="121">
        <f t="shared" si="9"/>
        <v>20.882352941176471</v>
      </c>
      <c r="AA92" s="121">
        <f t="shared" si="10"/>
        <v>20.182352941176472</v>
      </c>
      <c r="AB92" s="120">
        <v>32</v>
      </c>
      <c r="AC92" s="122"/>
      <c r="AD92" s="32"/>
    </row>
    <row r="93" spans="1:30" x14ac:dyDescent="0.25">
      <c r="A93">
        <v>16</v>
      </c>
      <c r="E93" s="32"/>
      <c r="F93" s="32"/>
      <c r="G93" s="118"/>
      <c r="H93" s="14"/>
      <c r="I93" s="14"/>
      <c r="J93" s="14"/>
      <c r="K93" s="14"/>
      <c r="L93" s="120">
        <v>9</v>
      </c>
      <c r="M93" s="120">
        <f t="shared" si="11"/>
        <v>27.8</v>
      </c>
      <c r="N93" s="121">
        <f t="shared" si="7"/>
        <v>29.900000000000002</v>
      </c>
      <c r="O93" s="121">
        <f t="shared" si="8"/>
        <v>29.200000000000003</v>
      </c>
      <c r="P93" s="120">
        <v>5</v>
      </c>
      <c r="Q93" s="122"/>
      <c r="R93" s="32"/>
      <c r="S93" s="118"/>
      <c r="T93" s="14"/>
      <c r="U93" s="14"/>
      <c r="V93" s="14"/>
      <c r="W93" s="14"/>
      <c r="X93" s="120">
        <v>9</v>
      </c>
      <c r="Y93" s="120">
        <f t="shared" si="12"/>
        <v>20.882352941176471</v>
      </c>
      <c r="Z93" s="121">
        <f t="shared" si="9"/>
        <v>22.117647058823529</v>
      </c>
      <c r="AA93" s="121">
        <f t="shared" si="10"/>
        <v>21.41764705882353</v>
      </c>
      <c r="AB93" s="120">
        <v>48</v>
      </c>
      <c r="AC93" s="122"/>
      <c r="AD93" s="32"/>
    </row>
    <row r="94" spans="1:30" x14ac:dyDescent="0.25">
      <c r="A94">
        <v>18</v>
      </c>
      <c r="E94" s="32"/>
      <c r="F94" s="32"/>
      <c r="G94" s="118"/>
      <c r="H94" s="14"/>
      <c r="I94" s="14"/>
      <c r="J94" s="14"/>
      <c r="K94" s="14"/>
      <c r="L94" s="120">
        <v>10</v>
      </c>
      <c r="M94" s="120">
        <f t="shared" si="11"/>
        <v>29.900000000000002</v>
      </c>
      <c r="N94" s="121">
        <f t="shared" si="7"/>
        <v>32</v>
      </c>
      <c r="O94" s="121">
        <f t="shared" si="8"/>
        <v>31.3</v>
      </c>
      <c r="P94" s="120">
        <v>6</v>
      </c>
      <c r="Q94" s="122"/>
      <c r="R94" s="32"/>
      <c r="S94" s="118"/>
      <c r="T94" s="14"/>
      <c r="U94" s="14"/>
      <c r="V94" s="14"/>
      <c r="W94" s="14"/>
      <c r="X94" s="120">
        <v>10</v>
      </c>
      <c r="Y94" s="120">
        <f t="shared" si="12"/>
        <v>22.117647058823529</v>
      </c>
      <c r="Z94" s="121">
        <f t="shared" si="9"/>
        <v>23.352941176470587</v>
      </c>
      <c r="AA94" s="121">
        <f t="shared" si="10"/>
        <v>22.652941176470588</v>
      </c>
      <c r="AB94" s="120">
        <v>21</v>
      </c>
      <c r="AC94" s="122"/>
      <c r="AD94" s="32"/>
    </row>
    <row r="95" spans="1:30" x14ac:dyDescent="0.25">
      <c r="A95">
        <v>23</v>
      </c>
      <c r="E95" s="32"/>
      <c r="F95" s="32"/>
      <c r="G95" s="118"/>
      <c r="H95" s="14"/>
      <c r="I95" s="14"/>
      <c r="J95" s="14"/>
      <c r="K95" s="14"/>
      <c r="L95" s="120"/>
      <c r="M95" s="120"/>
      <c r="N95" s="121"/>
      <c r="O95" s="121"/>
      <c r="P95" s="124">
        <f>SUM(P85:P94)</f>
        <v>280</v>
      </c>
      <c r="Q95" s="122"/>
      <c r="R95" s="32"/>
      <c r="S95" s="118"/>
      <c r="T95" s="14"/>
      <c r="U95" s="14"/>
      <c r="V95" s="14"/>
      <c r="W95" s="14"/>
      <c r="X95" s="120">
        <v>11</v>
      </c>
      <c r="Y95" s="120">
        <f t="shared" si="12"/>
        <v>23.352941176470587</v>
      </c>
      <c r="Z95" s="121">
        <f t="shared" si="9"/>
        <v>24.588235294117649</v>
      </c>
      <c r="AA95" s="121">
        <f t="shared" si="10"/>
        <v>23.888235294117649</v>
      </c>
      <c r="AB95" s="120">
        <v>18</v>
      </c>
      <c r="AC95" s="122"/>
      <c r="AD95" s="32"/>
    </row>
    <row r="96" spans="1:30" x14ac:dyDescent="0.25">
      <c r="A96">
        <v>26</v>
      </c>
      <c r="E96" s="32"/>
      <c r="F96" s="32"/>
      <c r="G96" s="118"/>
      <c r="H96" s="14"/>
      <c r="I96" s="14"/>
      <c r="J96" s="14"/>
      <c r="K96" s="14"/>
      <c r="L96" s="120"/>
      <c r="M96" s="120"/>
      <c r="N96" s="121"/>
      <c r="O96" s="121"/>
      <c r="P96" s="120"/>
      <c r="Q96" s="122"/>
      <c r="R96" s="32"/>
      <c r="S96" s="118"/>
      <c r="T96" s="14"/>
      <c r="U96" s="14"/>
      <c r="V96" s="14"/>
      <c r="W96" s="14"/>
      <c r="X96" s="120">
        <v>12</v>
      </c>
      <c r="Y96" s="120">
        <f t="shared" si="12"/>
        <v>24.588235294117649</v>
      </c>
      <c r="Z96" s="121">
        <f t="shared" si="9"/>
        <v>25.823529411764707</v>
      </c>
      <c r="AA96" s="121">
        <f t="shared" si="10"/>
        <v>25.123529411764707</v>
      </c>
      <c r="AB96" s="120">
        <v>13</v>
      </c>
      <c r="AC96" s="122"/>
      <c r="AD96" s="32"/>
    </row>
    <row r="97" spans="1:30" x14ac:dyDescent="0.25">
      <c r="A97">
        <v>27</v>
      </c>
      <c r="E97" s="32"/>
      <c r="F97" s="32"/>
      <c r="G97" s="118"/>
      <c r="H97" s="14"/>
      <c r="I97" s="14"/>
      <c r="J97" s="14"/>
      <c r="K97" s="14"/>
      <c r="L97" s="120"/>
      <c r="M97" s="120"/>
      <c r="N97" s="121"/>
      <c r="O97" s="121"/>
      <c r="P97" s="120"/>
      <c r="Q97" s="122"/>
      <c r="R97" s="32"/>
      <c r="S97" s="118"/>
      <c r="T97" s="14"/>
      <c r="U97" s="14"/>
      <c r="V97" s="14"/>
      <c r="W97" s="14"/>
      <c r="X97" s="120">
        <v>13</v>
      </c>
      <c r="Y97" s="120">
        <f t="shared" si="12"/>
        <v>25.823529411764707</v>
      </c>
      <c r="Z97" s="121">
        <f t="shared" si="9"/>
        <v>27.058823529411764</v>
      </c>
      <c r="AA97" s="121">
        <f t="shared" si="10"/>
        <v>26.358823529411765</v>
      </c>
      <c r="AB97" s="120">
        <v>14</v>
      </c>
      <c r="AC97" s="122"/>
      <c r="AD97" s="32"/>
    </row>
    <row r="98" spans="1:30" x14ac:dyDescent="0.25">
      <c r="A98">
        <v>17</v>
      </c>
      <c r="E98" s="32"/>
      <c r="F98" s="32"/>
      <c r="G98" s="118"/>
      <c r="H98" s="14"/>
      <c r="I98" s="14"/>
      <c r="J98" s="14"/>
      <c r="K98" s="14"/>
      <c r="L98" s="120"/>
      <c r="M98" s="120"/>
      <c r="N98" s="121"/>
      <c r="O98" s="121"/>
      <c r="P98" s="120"/>
      <c r="Q98" s="122"/>
      <c r="R98" s="32"/>
      <c r="S98" s="118"/>
      <c r="T98" s="14"/>
      <c r="U98" s="14"/>
      <c r="V98" s="14"/>
      <c r="W98" s="14"/>
      <c r="X98" s="120">
        <v>14</v>
      </c>
      <c r="Y98" s="120">
        <f t="shared" si="12"/>
        <v>27.058823529411764</v>
      </c>
      <c r="Z98" s="121">
        <f t="shared" si="9"/>
        <v>28.294117647058826</v>
      </c>
      <c r="AA98" s="121">
        <f t="shared" si="10"/>
        <v>27.594117647058827</v>
      </c>
      <c r="AB98" s="120">
        <v>2</v>
      </c>
      <c r="AC98" s="122"/>
      <c r="AD98" s="32"/>
    </row>
    <row r="99" spans="1:30" x14ac:dyDescent="0.25">
      <c r="A99">
        <v>21</v>
      </c>
      <c r="E99" s="32"/>
      <c r="F99" s="32"/>
      <c r="G99" s="118"/>
      <c r="H99" s="14"/>
      <c r="I99" s="14"/>
      <c r="J99" s="14"/>
      <c r="K99" s="14"/>
      <c r="L99" s="120"/>
      <c r="M99" s="120"/>
      <c r="N99" s="121"/>
      <c r="O99" s="121"/>
      <c r="P99" s="120"/>
      <c r="Q99" s="122"/>
      <c r="R99" s="32"/>
      <c r="S99" s="118"/>
      <c r="T99" s="14"/>
      <c r="U99" s="14"/>
      <c r="V99" s="14"/>
      <c r="W99" s="14"/>
      <c r="X99" s="120">
        <v>15</v>
      </c>
      <c r="Y99" s="120">
        <f t="shared" si="12"/>
        <v>28.294117647058826</v>
      </c>
      <c r="Z99" s="121">
        <f t="shared" si="9"/>
        <v>29.529411764705884</v>
      </c>
      <c r="AA99" s="121">
        <f t="shared" si="10"/>
        <v>28.829411764705885</v>
      </c>
      <c r="AB99" s="120">
        <v>3</v>
      </c>
      <c r="AC99" s="122"/>
      <c r="AD99" s="32"/>
    </row>
    <row r="100" spans="1:30" x14ac:dyDescent="0.25">
      <c r="A100">
        <v>18</v>
      </c>
      <c r="E100" s="32"/>
      <c r="F100" s="32"/>
      <c r="G100" s="118"/>
      <c r="H100" s="14"/>
      <c r="I100" s="14"/>
      <c r="J100" s="14"/>
      <c r="K100" s="14"/>
      <c r="L100" s="14"/>
      <c r="M100" s="14"/>
      <c r="N100" s="14"/>
      <c r="O100" s="14"/>
      <c r="P100" s="14"/>
      <c r="Q100" s="122"/>
      <c r="R100" s="32"/>
      <c r="S100" s="118"/>
      <c r="T100" s="14"/>
      <c r="U100" s="14"/>
      <c r="V100" s="14"/>
      <c r="W100" s="14"/>
      <c r="X100" s="120">
        <v>16</v>
      </c>
      <c r="Y100" s="120">
        <f t="shared" si="12"/>
        <v>29.529411764705884</v>
      </c>
      <c r="Z100" s="121">
        <f t="shared" si="9"/>
        <v>30.764705882352942</v>
      </c>
      <c r="AA100" s="121">
        <f t="shared" si="10"/>
        <v>30.064705882352943</v>
      </c>
      <c r="AB100" s="120">
        <v>5</v>
      </c>
      <c r="AC100" s="122"/>
      <c r="AD100" s="32"/>
    </row>
    <row r="101" spans="1:30" x14ac:dyDescent="0.25">
      <c r="A101">
        <v>20</v>
      </c>
      <c r="E101" s="32"/>
      <c r="F101" s="32"/>
      <c r="G101" s="118"/>
      <c r="H101" s="14"/>
      <c r="I101" s="14"/>
      <c r="J101" s="14"/>
      <c r="K101" s="14"/>
      <c r="L101" s="14"/>
      <c r="M101" s="14"/>
      <c r="N101" s="14"/>
      <c r="O101" s="14"/>
      <c r="P101" s="14"/>
      <c r="Q101" s="122"/>
      <c r="R101" s="32"/>
      <c r="S101" s="118"/>
      <c r="T101" s="14"/>
      <c r="U101" s="14"/>
      <c r="V101" s="14"/>
      <c r="W101" s="14"/>
      <c r="X101" s="120">
        <v>17</v>
      </c>
      <c r="Y101" s="120">
        <f t="shared" si="12"/>
        <v>30.764705882352942</v>
      </c>
      <c r="Z101" s="121">
        <f t="shared" si="9"/>
        <v>32</v>
      </c>
      <c r="AA101" s="121">
        <f t="shared" si="10"/>
        <v>31.3</v>
      </c>
      <c r="AB101" s="120">
        <v>1</v>
      </c>
      <c r="AC101" s="122"/>
      <c r="AD101" s="32"/>
    </row>
    <row r="102" spans="1:30" x14ac:dyDescent="0.25">
      <c r="A102">
        <v>30</v>
      </c>
      <c r="E102" s="32"/>
      <c r="F102" s="32"/>
      <c r="G102" s="118"/>
      <c r="H102" s="14"/>
      <c r="I102" s="14"/>
      <c r="J102" s="14"/>
      <c r="K102" s="14"/>
      <c r="L102" s="14"/>
      <c r="M102" s="14"/>
      <c r="N102" s="14"/>
      <c r="O102" s="14"/>
      <c r="P102" s="14"/>
      <c r="Q102" s="122"/>
      <c r="R102" s="32"/>
      <c r="S102" s="118"/>
      <c r="T102" s="14"/>
      <c r="U102" s="14"/>
      <c r="V102" s="14"/>
      <c r="W102" s="14"/>
      <c r="X102" s="14"/>
      <c r="Y102" s="14"/>
      <c r="Z102" s="14"/>
      <c r="AA102" s="14"/>
      <c r="AB102" s="124">
        <f>SUM(AB85:AB101)</f>
        <v>280</v>
      </c>
      <c r="AC102" s="122"/>
      <c r="AD102" s="32"/>
    </row>
    <row r="103" spans="1:30" x14ac:dyDescent="0.25">
      <c r="A103">
        <v>15</v>
      </c>
      <c r="E103" s="32"/>
      <c r="F103" s="32"/>
      <c r="G103" s="118"/>
      <c r="H103" s="14"/>
      <c r="I103" s="14"/>
      <c r="J103" s="14"/>
      <c r="K103" s="14"/>
      <c r="L103" s="14"/>
      <c r="M103" s="14"/>
      <c r="N103" s="14"/>
      <c r="O103" s="14"/>
      <c r="P103" s="14"/>
      <c r="Q103" s="122"/>
      <c r="R103" s="32"/>
      <c r="S103" s="118"/>
      <c r="T103" s="14"/>
      <c r="U103" s="14"/>
      <c r="V103" s="14"/>
      <c r="W103" s="14"/>
      <c r="X103" s="14"/>
      <c r="Y103" s="14"/>
      <c r="Z103" s="14"/>
      <c r="AA103" s="14"/>
      <c r="AB103" s="14"/>
      <c r="AC103" s="122"/>
      <c r="AD103" s="32"/>
    </row>
    <row r="104" spans="1:30" x14ac:dyDescent="0.25">
      <c r="A104">
        <v>15</v>
      </c>
      <c r="E104" s="32"/>
      <c r="F104" s="32"/>
      <c r="G104" s="118"/>
      <c r="H104" s="14"/>
      <c r="I104" s="14"/>
      <c r="J104" s="14"/>
      <c r="K104" s="14"/>
      <c r="L104" s="14"/>
      <c r="M104" s="14"/>
      <c r="N104" s="14"/>
      <c r="O104" s="14"/>
      <c r="P104" s="14"/>
      <c r="Q104" s="122"/>
      <c r="R104" s="32"/>
      <c r="S104" s="118"/>
      <c r="T104" s="14"/>
      <c r="U104" s="14"/>
      <c r="V104" s="14"/>
      <c r="W104" s="14"/>
      <c r="X104" s="14"/>
      <c r="Y104" s="14"/>
      <c r="Z104" s="14"/>
      <c r="AA104" s="14"/>
      <c r="AB104" s="14"/>
      <c r="AC104" s="122"/>
      <c r="AD104" s="32"/>
    </row>
    <row r="105" spans="1:30" x14ac:dyDescent="0.25">
      <c r="A105">
        <v>13</v>
      </c>
      <c r="E105" s="32"/>
      <c r="F105" s="32"/>
      <c r="G105" s="118"/>
      <c r="H105" s="14"/>
      <c r="I105" s="14"/>
      <c r="J105" s="14"/>
      <c r="K105" s="14"/>
      <c r="L105" s="14"/>
      <c r="M105" s="14"/>
      <c r="N105" s="14"/>
      <c r="O105" s="14"/>
      <c r="P105" s="14"/>
      <c r="Q105" s="122"/>
      <c r="R105" s="32"/>
      <c r="S105" s="118"/>
      <c r="T105" s="14"/>
      <c r="U105" s="14"/>
      <c r="V105" s="14"/>
      <c r="W105" s="14"/>
      <c r="X105" s="14"/>
      <c r="Y105" s="14"/>
      <c r="Z105" s="14"/>
      <c r="AA105" s="14"/>
      <c r="AB105" s="14"/>
      <c r="AC105" s="122"/>
      <c r="AD105" s="32"/>
    </row>
    <row r="106" spans="1:30" x14ac:dyDescent="0.25">
      <c r="A106">
        <v>21</v>
      </c>
      <c r="E106" s="32"/>
      <c r="F106" s="32"/>
      <c r="G106" s="118"/>
      <c r="H106" s="14"/>
      <c r="I106" s="14"/>
      <c r="J106" s="14"/>
      <c r="K106" s="14"/>
      <c r="L106" s="14"/>
      <c r="M106" s="14"/>
      <c r="N106" s="14"/>
      <c r="O106" s="14"/>
      <c r="P106" s="14"/>
      <c r="Q106" s="122"/>
      <c r="R106" s="32"/>
      <c r="S106" s="118"/>
      <c r="T106" s="14"/>
      <c r="U106" s="14"/>
      <c r="V106" s="14"/>
      <c r="W106" s="14"/>
      <c r="X106" s="14"/>
      <c r="Y106" s="14"/>
      <c r="Z106" s="14"/>
      <c r="AA106" s="14"/>
      <c r="AB106" s="14"/>
      <c r="AC106" s="122"/>
      <c r="AD106" s="32"/>
    </row>
    <row r="107" spans="1:30" x14ac:dyDescent="0.25">
      <c r="A107">
        <v>17</v>
      </c>
      <c r="E107" s="32"/>
      <c r="F107" s="32"/>
      <c r="G107" s="118"/>
      <c r="H107" s="14"/>
      <c r="I107" s="14"/>
      <c r="J107" s="14"/>
      <c r="K107" s="14"/>
      <c r="L107" s="14"/>
      <c r="M107" s="14"/>
      <c r="N107" s="14"/>
      <c r="O107" s="14"/>
      <c r="P107" s="14"/>
      <c r="Q107" s="122"/>
      <c r="R107" s="32"/>
      <c r="S107" s="118"/>
      <c r="T107" s="14"/>
      <c r="U107" s="14"/>
      <c r="V107" s="14"/>
      <c r="W107" s="14"/>
      <c r="X107" s="14"/>
      <c r="Y107" s="14"/>
      <c r="Z107" s="14"/>
      <c r="AA107" s="14"/>
      <c r="AB107" s="14"/>
      <c r="AC107" s="122"/>
      <c r="AD107" s="32"/>
    </row>
    <row r="108" spans="1:30" x14ac:dyDescent="0.25">
      <c r="A108">
        <v>24</v>
      </c>
      <c r="E108" s="32"/>
      <c r="F108" s="32"/>
      <c r="G108" s="118"/>
      <c r="H108" s="14"/>
      <c r="I108" s="14"/>
      <c r="J108" s="14"/>
      <c r="K108" s="14"/>
      <c r="L108" s="14"/>
      <c r="M108" s="14"/>
      <c r="N108" s="14"/>
      <c r="O108" s="14"/>
      <c r="P108" s="14"/>
      <c r="Q108" s="122"/>
      <c r="R108" s="32"/>
      <c r="S108" s="118"/>
      <c r="T108" s="14"/>
      <c r="U108" s="14"/>
      <c r="V108" s="14"/>
      <c r="W108" s="14"/>
      <c r="X108" s="14"/>
      <c r="Y108" s="14"/>
      <c r="Z108" s="14"/>
      <c r="AA108" s="14"/>
      <c r="AB108" s="14"/>
      <c r="AC108" s="122"/>
      <c r="AD108" s="32"/>
    </row>
    <row r="109" spans="1:30" x14ac:dyDescent="0.25">
      <c r="A109">
        <v>15</v>
      </c>
      <c r="E109" s="32"/>
      <c r="F109" s="32"/>
      <c r="G109" s="118"/>
      <c r="H109" s="14"/>
      <c r="I109" s="14"/>
      <c r="J109" s="14"/>
      <c r="K109" s="14"/>
      <c r="L109" s="14"/>
      <c r="M109" s="14"/>
      <c r="N109" s="14"/>
      <c r="O109" s="14"/>
      <c r="P109" s="14"/>
      <c r="Q109" s="122"/>
      <c r="R109" s="32"/>
      <c r="S109" s="118"/>
      <c r="T109" s="14"/>
      <c r="U109" s="14"/>
      <c r="V109" s="14"/>
      <c r="W109" s="14"/>
      <c r="X109" s="14"/>
      <c r="Y109" s="14"/>
      <c r="Z109" s="14"/>
      <c r="AA109" s="14"/>
      <c r="AB109" s="14"/>
      <c r="AC109" s="122"/>
      <c r="AD109" s="32"/>
    </row>
    <row r="110" spans="1:30" x14ac:dyDescent="0.25">
      <c r="A110">
        <v>18</v>
      </c>
      <c r="E110" s="32"/>
      <c r="F110" s="32"/>
      <c r="G110" s="118"/>
      <c r="H110" s="14"/>
      <c r="I110" s="14"/>
      <c r="J110" s="14"/>
      <c r="K110" s="14"/>
      <c r="L110" s="14"/>
      <c r="M110" s="14"/>
      <c r="N110" s="14"/>
      <c r="O110" s="14"/>
      <c r="P110" s="14"/>
      <c r="Q110" s="122"/>
      <c r="R110" s="32"/>
      <c r="S110" s="118"/>
      <c r="T110" s="14"/>
      <c r="U110" s="14"/>
      <c r="V110" s="14"/>
      <c r="W110" s="14"/>
      <c r="X110" s="14"/>
      <c r="Y110" s="14"/>
      <c r="Z110" s="14"/>
      <c r="AA110" s="14"/>
      <c r="AB110" s="14"/>
      <c r="AC110" s="122"/>
      <c r="AD110" s="32"/>
    </row>
    <row r="111" spans="1:30" x14ac:dyDescent="0.25">
      <c r="A111">
        <v>29</v>
      </c>
      <c r="E111" s="32"/>
      <c r="F111" s="32"/>
      <c r="G111" s="118"/>
      <c r="H111" s="14"/>
      <c r="I111" s="14"/>
      <c r="J111" s="14"/>
      <c r="K111" s="14"/>
      <c r="L111" s="14"/>
      <c r="M111" s="14"/>
      <c r="N111" s="14"/>
      <c r="O111" s="14"/>
      <c r="P111" s="14"/>
      <c r="Q111" s="122"/>
      <c r="R111" s="32"/>
      <c r="S111" s="118"/>
      <c r="T111" s="14"/>
      <c r="U111" s="14"/>
      <c r="V111" s="14"/>
      <c r="W111" s="14"/>
      <c r="X111" s="14"/>
      <c r="Y111" s="14"/>
      <c r="Z111" s="14"/>
      <c r="AA111" s="14"/>
      <c r="AB111" s="14"/>
      <c r="AC111" s="122"/>
      <c r="AD111" s="32"/>
    </row>
    <row r="112" spans="1:30" x14ac:dyDescent="0.25">
      <c r="A112">
        <v>23</v>
      </c>
      <c r="E112" s="32"/>
      <c r="F112" s="32"/>
      <c r="G112" s="118"/>
      <c r="H112" s="14"/>
      <c r="I112" s="14"/>
      <c r="J112" s="14"/>
      <c r="K112" s="14"/>
      <c r="L112" s="14"/>
      <c r="M112" s="14"/>
      <c r="N112" s="14"/>
      <c r="O112" s="14"/>
      <c r="P112" s="14"/>
      <c r="Q112" s="122"/>
      <c r="R112" s="32"/>
      <c r="S112" s="118"/>
      <c r="T112" s="14"/>
      <c r="U112" s="14"/>
      <c r="V112" s="14"/>
      <c r="W112" s="14"/>
      <c r="X112" s="14"/>
      <c r="Y112" s="14"/>
      <c r="Z112" s="14"/>
      <c r="AA112" s="14"/>
      <c r="AB112" s="14"/>
      <c r="AC112" s="122"/>
      <c r="AD112" s="32"/>
    </row>
    <row r="113" spans="1:30" x14ac:dyDescent="0.25">
      <c r="A113">
        <v>14</v>
      </c>
      <c r="E113" s="32"/>
      <c r="F113" s="32"/>
      <c r="G113" s="118"/>
      <c r="H113" s="14"/>
      <c r="I113" s="14"/>
      <c r="J113" s="14"/>
      <c r="K113" s="14"/>
      <c r="L113" s="14"/>
      <c r="M113" s="14"/>
      <c r="N113" s="14"/>
      <c r="O113" s="14"/>
      <c r="P113" s="14"/>
      <c r="Q113" s="122"/>
      <c r="R113" s="32"/>
      <c r="S113" s="118"/>
      <c r="T113" s="14"/>
      <c r="U113" s="14"/>
      <c r="V113" s="14"/>
      <c r="W113" s="14"/>
      <c r="X113" s="14"/>
      <c r="Y113" s="14"/>
      <c r="Z113" s="14"/>
      <c r="AA113" s="14"/>
      <c r="AB113" s="14"/>
      <c r="AC113" s="122"/>
      <c r="AD113" s="32"/>
    </row>
    <row r="114" spans="1:30" x14ac:dyDescent="0.25">
      <c r="A114">
        <v>15</v>
      </c>
      <c r="E114" s="32"/>
      <c r="F114" s="32"/>
      <c r="G114" s="118"/>
      <c r="H114" s="14"/>
      <c r="I114" s="14"/>
      <c r="J114" s="14"/>
      <c r="K114" s="14"/>
      <c r="L114" s="14"/>
      <c r="M114" s="14"/>
      <c r="N114" s="14"/>
      <c r="O114" s="14"/>
      <c r="P114" s="14"/>
      <c r="Q114" s="122"/>
      <c r="R114" s="32"/>
      <c r="S114" s="118"/>
      <c r="T114" s="14"/>
      <c r="U114" s="14"/>
      <c r="V114" s="14"/>
      <c r="W114" s="14"/>
      <c r="X114" s="14"/>
      <c r="Y114" s="14"/>
      <c r="Z114" s="14"/>
      <c r="AA114" s="14"/>
      <c r="AB114" s="14"/>
      <c r="AC114" s="122"/>
      <c r="AD114" s="32"/>
    </row>
    <row r="115" spans="1:30" x14ac:dyDescent="0.25">
      <c r="A115">
        <v>25</v>
      </c>
      <c r="E115" s="32"/>
      <c r="F115" s="32"/>
      <c r="G115" s="118"/>
      <c r="H115" s="14"/>
      <c r="I115" s="14"/>
      <c r="J115" s="14"/>
      <c r="K115" s="14"/>
      <c r="L115" s="14"/>
      <c r="M115" s="14"/>
      <c r="N115" s="14"/>
      <c r="O115" s="14"/>
      <c r="P115" s="14"/>
      <c r="Q115" s="122"/>
      <c r="R115" s="32"/>
      <c r="S115" s="118"/>
      <c r="T115" s="14"/>
      <c r="U115" s="14"/>
      <c r="V115" s="14"/>
      <c r="W115" s="14"/>
      <c r="X115" s="14"/>
      <c r="Y115" s="14"/>
      <c r="Z115" s="14"/>
      <c r="AA115" s="14"/>
      <c r="AB115" s="14"/>
      <c r="AC115" s="122"/>
      <c r="AD115" s="32"/>
    </row>
    <row r="116" spans="1:30" x14ac:dyDescent="0.25">
      <c r="A116">
        <v>11</v>
      </c>
      <c r="E116" s="32"/>
      <c r="F116" s="32"/>
      <c r="G116" s="118"/>
      <c r="H116" s="14"/>
      <c r="I116" s="14"/>
      <c r="J116" s="14"/>
      <c r="K116" s="14"/>
      <c r="L116" s="14"/>
      <c r="M116" s="14"/>
      <c r="N116" s="14"/>
      <c r="O116" s="14"/>
      <c r="P116" s="14"/>
      <c r="Q116" s="122"/>
      <c r="R116" s="32"/>
      <c r="S116" s="118"/>
      <c r="T116" s="14"/>
      <c r="U116" s="14"/>
      <c r="V116" s="14"/>
      <c r="W116" s="14"/>
      <c r="X116" s="14"/>
      <c r="Y116" s="14"/>
      <c r="Z116" s="14"/>
      <c r="AA116" s="14"/>
      <c r="AB116" s="14"/>
      <c r="AC116" s="122"/>
      <c r="AD116" s="32"/>
    </row>
    <row r="117" spans="1:30" x14ac:dyDescent="0.25">
      <c r="A117">
        <v>18</v>
      </c>
      <c r="E117" s="32"/>
      <c r="F117" s="32"/>
      <c r="G117" s="118"/>
      <c r="H117" s="14"/>
      <c r="I117" s="14"/>
      <c r="J117" s="14"/>
      <c r="K117" s="14"/>
      <c r="L117" s="14"/>
      <c r="M117" s="14"/>
      <c r="N117" s="14"/>
      <c r="O117" s="14"/>
      <c r="P117" s="14"/>
      <c r="Q117" s="122"/>
      <c r="R117" s="32"/>
      <c r="S117" s="118"/>
      <c r="T117" s="14"/>
      <c r="U117" s="14"/>
      <c r="V117" s="14"/>
      <c r="W117" s="14"/>
      <c r="X117" s="14"/>
      <c r="Y117" s="14"/>
      <c r="Z117" s="14"/>
      <c r="AA117" s="14"/>
      <c r="AB117" s="14"/>
      <c r="AC117" s="122"/>
      <c r="AD117" s="32"/>
    </row>
    <row r="118" spans="1:30" x14ac:dyDescent="0.25">
      <c r="A118">
        <v>22</v>
      </c>
      <c r="E118" s="32"/>
      <c r="F118" s="32"/>
      <c r="G118" s="118"/>
      <c r="H118" s="14"/>
      <c r="I118" s="14"/>
      <c r="J118" s="14"/>
      <c r="K118" s="14"/>
      <c r="L118" s="14"/>
      <c r="M118" s="14"/>
      <c r="N118" s="14"/>
      <c r="O118" s="14"/>
      <c r="P118" s="14"/>
      <c r="Q118" s="122"/>
      <c r="R118" s="32"/>
      <c r="S118" s="118"/>
      <c r="T118" s="14"/>
      <c r="U118" s="14"/>
      <c r="V118" s="14"/>
      <c r="W118" s="14"/>
      <c r="X118" s="14"/>
      <c r="Y118" s="14"/>
      <c r="Z118" s="14"/>
      <c r="AA118" s="14"/>
      <c r="AB118" s="14"/>
      <c r="AC118" s="122"/>
      <c r="AD118" s="32"/>
    </row>
    <row r="119" spans="1:30" x14ac:dyDescent="0.25">
      <c r="A119">
        <v>16</v>
      </c>
      <c r="E119" s="32"/>
      <c r="F119" s="32"/>
      <c r="G119" s="118"/>
      <c r="H119" s="14"/>
      <c r="I119" s="14"/>
      <c r="J119" s="14"/>
      <c r="K119" s="14"/>
      <c r="L119" s="14"/>
      <c r="M119" s="14"/>
      <c r="N119" s="14"/>
      <c r="O119" s="14"/>
      <c r="P119" s="14"/>
      <c r="Q119" s="122"/>
      <c r="R119" s="32"/>
      <c r="S119" s="118"/>
      <c r="T119" s="14"/>
      <c r="U119" s="14"/>
      <c r="V119" s="14"/>
      <c r="W119" s="14"/>
      <c r="X119" s="14"/>
      <c r="Y119" s="14"/>
      <c r="Z119" s="14"/>
      <c r="AA119" s="14"/>
      <c r="AB119" s="14"/>
      <c r="AC119" s="122"/>
      <c r="AD119" s="32"/>
    </row>
    <row r="120" spans="1:30" x14ac:dyDescent="0.25">
      <c r="A120">
        <v>16</v>
      </c>
      <c r="E120" s="32"/>
      <c r="F120" s="32"/>
      <c r="G120" s="118"/>
      <c r="H120" s="14"/>
      <c r="I120" s="14"/>
      <c r="J120" s="14"/>
      <c r="K120" s="14"/>
      <c r="L120" s="14"/>
      <c r="M120" s="14"/>
      <c r="N120" s="14"/>
      <c r="O120" s="14"/>
      <c r="P120" s="14"/>
      <c r="Q120" s="122"/>
      <c r="R120" s="32"/>
      <c r="S120" s="118"/>
      <c r="T120" s="14"/>
      <c r="U120" s="14"/>
      <c r="V120" s="14"/>
      <c r="W120" s="14"/>
      <c r="X120" s="14"/>
      <c r="Y120" s="14"/>
      <c r="Z120" s="14"/>
      <c r="AA120" s="14"/>
      <c r="AB120" s="14"/>
      <c r="AC120" s="122"/>
      <c r="AD120" s="32"/>
    </row>
    <row r="121" spans="1:30" x14ac:dyDescent="0.25">
      <c r="A121">
        <v>20</v>
      </c>
      <c r="E121" s="32"/>
      <c r="F121" s="32"/>
      <c r="G121" s="118"/>
      <c r="H121" s="14"/>
      <c r="I121" s="14"/>
      <c r="J121" s="14"/>
      <c r="K121" s="14"/>
      <c r="L121" s="14"/>
      <c r="M121" s="14"/>
      <c r="N121" s="14"/>
      <c r="O121" s="14"/>
      <c r="P121" s="14"/>
      <c r="Q121" s="122"/>
      <c r="R121" s="32"/>
      <c r="S121" s="118"/>
      <c r="T121" s="14"/>
      <c r="U121" s="14"/>
      <c r="V121" s="14"/>
      <c r="W121" s="14"/>
      <c r="X121" s="14"/>
      <c r="Y121" s="14"/>
      <c r="Z121" s="14"/>
      <c r="AA121" s="14"/>
      <c r="AB121" s="14"/>
      <c r="AC121" s="122"/>
      <c r="AD121" s="32"/>
    </row>
    <row r="122" spans="1:30" x14ac:dyDescent="0.25">
      <c r="A122">
        <v>22</v>
      </c>
      <c r="E122" s="32"/>
      <c r="F122" s="32"/>
      <c r="G122" s="118"/>
      <c r="H122" s="14"/>
      <c r="I122" s="14"/>
      <c r="J122" s="14"/>
      <c r="K122" s="14"/>
      <c r="L122" s="14"/>
      <c r="M122" s="14"/>
      <c r="N122" s="14"/>
      <c r="O122" s="14"/>
      <c r="P122" s="14"/>
      <c r="Q122" s="122"/>
      <c r="R122" s="32"/>
      <c r="S122" s="118"/>
      <c r="T122" s="14"/>
      <c r="U122" s="14"/>
      <c r="V122" s="14"/>
      <c r="W122" s="14"/>
      <c r="X122" s="14"/>
      <c r="Y122" s="14"/>
      <c r="Z122" s="14"/>
      <c r="AA122" s="14"/>
      <c r="AB122" s="14"/>
      <c r="AC122" s="122"/>
      <c r="AD122" s="32"/>
    </row>
    <row r="123" spans="1:30" x14ac:dyDescent="0.25">
      <c r="A123">
        <v>17</v>
      </c>
      <c r="E123" s="32"/>
      <c r="F123" s="32"/>
      <c r="G123" s="118"/>
      <c r="H123" s="14"/>
      <c r="I123" s="14"/>
      <c r="J123" s="14"/>
      <c r="K123" s="14"/>
      <c r="L123" s="14"/>
      <c r="M123" s="14"/>
      <c r="N123" s="14"/>
      <c r="O123" s="14"/>
      <c r="P123" s="14"/>
      <c r="Q123" s="122"/>
      <c r="R123" s="32"/>
      <c r="S123" s="118"/>
      <c r="T123" s="14"/>
      <c r="U123" s="14"/>
      <c r="V123" s="14"/>
      <c r="W123" s="14"/>
      <c r="X123" s="14"/>
      <c r="Y123" s="14"/>
      <c r="Z123" s="14"/>
      <c r="AA123" s="14"/>
      <c r="AB123" s="14"/>
      <c r="AC123" s="122"/>
      <c r="AD123" s="32"/>
    </row>
    <row r="124" spans="1:30" x14ac:dyDescent="0.25">
      <c r="A124">
        <v>25</v>
      </c>
      <c r="E124" s="32"/>
      <c r="F124" s="32"/>
      <c r="G124" s="118"/>
      <c r="H124" s="14"/>
      <c r="I124" s="14"/>
      <c r="J124" s="14"/>
      <c r="K124" s="14"/>
      <c r="L124" s="14"/>
      <c r="M124" s="14"/>
      <c r="N124" s="14"/>
      <c r="O124" s="14"/>
      <c r="P124" s="14"/>
      <c r="Q124" s="122"/>
      <c r="R124" s="32"/>
      <c r="S124" s="118"/>
      <c r="T124" s="14"/>
      <c r="U124" s="14"/>
      <c r="V124" s="14"/>
      <c r="W124" s="14"/>
      <c r="X124" s="14"/>
      <c r="Y124" s="14"/>
      <c r="Z124" s="14"/>
      <c r="AA124" s="14"/>
      <c r="AB124" s="14"/>
      <c r="AC124" s="122"/>
      <c r="AD124" s="32"/>
    </row>
    <row r="125" spans="1:30" x14ac:dyDescent="0.25">
      <c r="A125">
        <v>23</v>
      </c>
      <c r="E125" s="32"/>
      <c r="F125" s="32"/>
      <c r="G125" s="118"/>
      <c r="H125" s="14"/>
      <c r="I125" s="14"/>
      <c r="J125" s="14"/>
      <c r="K125" s="14"/>
      <c r="L125" s="14"/>
      <c r="M125" s="14"/>
      <c r="N125" s="14"/>
      <c r="O125" s="14"/>
      <c r="P125" s="14"/>
      <c r="Q125" s="122"/>
      <c r="R125" s="32"/>
      <c r="S125" s="118"/>
      <c r="T125" s="14"/>
      <c r="U125" s="14"/>
      <c r="V125" s="14"/>
      <c r="W125" s="14"/>
      <c r="X125" s="14"/>
      <c r="Y125" s="14"/>
      <c r="Z125" s="14"/>
      <c r="AA125" s="14"/>
      <c r="AB125" s="14"/>
      <c r="AC125" s="122"/>
      <c r="AD125" s="32"/>
    </row>
    <row r="126" spans="1:30" x14ac:dyDescent="0.25">
      <c r="A126">
        <v>16</v>
      </c>
      <c r="E126" s="32"/>
      <c r="F126" s="32"/>
      <c r="G126" s="118"/>
      <c r="H126" s="14"/>
      <c r="I126" s="14"/>
      <c r="J126" s="14"/>
      <c r="K126" s="14"/>
      <c r="L126" s="14"/>
      <c r="M126" s="14"/>
      <c r="N126" s="14"/>
      <c r="O126" s="14"/>
      <c r="P126" s="14"/>
      <c r="Q126" s="122"/>
      <c r="R126" s="32"/>
      <c r="S126" s="118"/>
      <c r="T126" s="14"/>
      <c r="U126" s="14"/>
      <c r="V126" s="14"/>
      <c r="W126" s="14"/>
      <c r="X126" s="14"/>
      <c r="Y126" s="14"/>
      <c r="Z126" s="14"/>
      <c r="AA126" s="14"/>
      <c r="AB126" s="14"/>
      <c r="AC126" s="122"/>
      <c r="AD126" s="32"/>
    </row>
    <row r="127" spans="1:30" x14ac:dyDescent="0.25">
      <c r="A127">
        <v>26</v>
      </c>
      <c r="E127" s="32"/>
      <c r="F127" s="32"/>
      <c r="G127" s="118"/>
      <c r="H127" s="14"/>
      <c r="I127" s="14"/>
      <c r="J127" s="14"/>
      <c r="K127" s="14"/>
      <c r="L127" s="14"/>
      <c r="M127" s="14"/>
      <c r="N127" s="14"/>
      <c r="O127" s="14"/>
      <c r="P127" s="14"/>
      <c r="Q127" s="122"/>
      <c r="R127" s="32"/>
      <c r="S127" s="118"/>
      <c r="T127" s="14"/>
      <c r="U127" s="14"/>
      <c r="V127" s="14"/>
      <c r="W127" s="14"/>
      <c r="X127" s="14"/>
      <c r="Y127" s="14"/>
      <c r="Z127" s="14"/>
      <c r="AA127" s="14"/>
      <c r="AB127" s="14"/>
      <c r="AC127" s="122"/>
      <c r="AD127" s="32"/>
    </row>
    <row r="128" spans="1:30" x14ac:dyDescent="0.25">
      <c r="A128">
        <v>11</v>
      </c>
      <c r="E128" s="32"/>
      <c r="F128" s="32"/>
      <c r="G128" s="118"/>
      <c r="H128" s="14"/>
      <c r="I128" s="14"/>
      <c r="J128" s="14"/>
      <c r="K128" s="14"/>
      <c r="L128" s="14"/>
      <c r="M128" s="14"/>
      <c r="N128" s="14"/>
      <c r="O128" s="14"/>
      <c r="P128" s="14"/>
      <c r="Q128" s="122"/>
      <c r="R128" s="32"/>
      <c r="S128" s="118"/>
      <c r="T128" s="14"/>
      <c r="U128" s="14"/>
      <c r="V128" s="14"/>
      <c r="W128" s="14"/>
      <c r="X128" s="14"/>
      <c r="Y128" s="14"/>
      <c r="Z128" s="14"/>
      <c r="AA128" s="14"/>
      <c r="AB128" s="14"/>
      <c r="AC128" s="122"/>
      <c r="AD128" s="32"/>
    </row>
    <row r="129" spans="1:30" x14ac:dyDescent="0.25">
      <c r="A129">
        <v>18</v>
      </c>
      <c r="E129" s="32"/>
      <c r="F129" s="32"/>
      <c r="G129" s="118"/>
      <c r="H129" s="14"/>
      <c r="I129" s="14"/>
      <c r="J129" s="14"/>
      <c r="K129" s="14"/>
      <c r="L129" s="14"/>
      <c r="M129" s="14"/>
      <c r="N129" s="14"/>
      <c r="O129" s="14"/>
      <c r="P129" s="14"/>
      <c r="Q129" s="122"/>
      <c r="R129" s="32"/>
      <c r="S129" s="118"/>
      <c r="T129" s="14"/>
      <c r="U129" s="14"/>
      <c r="V129" s="14"/>
      <c r="W129" s="14"/>
      <c r="X129" s="14"/>
      <c r="Y129" s="14"/>
      <c r="Z129" s="14"/>
      <c r="AA129" s="14"/>
      <c r="AB129" s="14"/>
      <c r="AC129" s="122"/>
      <c r="AD129" s="32"/>
    </row>
    <row r="130" spans="1:30" x14ac:dyDescent="0.25">
      <c r="A130">
        <v>22</v>
      </c>
      <c r="E130" s="32"/>
      <c r="F130" s="32"/>
      <c r="G130" s="118"/>
      <c r="H130" s="14"/>
      <c r="I130" s="14"/>
      <c r="J130" s="14"/>
      <c r="K130" s="14"/>
      <c r="L130" s="14"/>
      <c r="M130" s="14"/>
      <c r="N130" s="14"/>
      <c r="O130" s="14"/>
      <c r="P130" s="14"/>
      <c r="Q130" s="122"/>
      <c r="R130" s="32"/>
      <c r="S130" s="118"/>
      <c r="T130" s="14"/>
      <c r="U130" s="14"/>
      <c r="V130" s="14"/>
      <c r="W130" s="14"/>
      <c r="X130" s="14"/>
      <c r="Y130" s="14"/>
      <c r="Z130" s="14"/>
      <c r="AA130" s="14"/>
      <c r="AB130" s="14"/>
      <c r="AC130" s="122"/>
      <c r="AD130" s="32"/>
    </row>
    <row r="131" spans="1:30" x14ac:dyDescent="0.25">
      <c r="A131">
        <v>17</v>
      </c>
      <c r="E131" s="32"/>
      <c r="F131" s="32"/>
      <c r="G131" s="118"/>
      <c r="H131" s="14"/>
      <c r="I131" s="14"/>
      <c r="J131" s="14"/>
      <c r="K131" s="14"/>
      <c r="L131" s="14"/>
      <c r="M131" s="14"/>
      <c r="N131" s="14"/>
      <c r="O131" s="14"/>
      <c r="P131" s="14"/>
      <c r="Q131" s="122"/>
      <c r="R131" s="32"/>
      <c r="S131" s="118"/>
      <c r="T131" s="14"/>
      <c r="U131" s="14"/>
      <c r="V131" s="14"/>
      <c r="W131" s="14"/>
      <c r="X131" s="14"/>
      <c r="Y131" s="14"/>
      <c r="Z131" s="14"/>
      <c r="AA131" s="14"/>
      <c r="AB131" s="14"/>
      <c r="AC131" s="122"/>
      <c r="AD131" s="32"/>
    </row>
    <row r="132" spans="1:30" x14ac:dyDescent="0.25">
      <c r="A132">
        <v>19</v>
      </c>
      <c r="E132" s="32"/>
      <c r="F132" s="32"/>
      <c r="G132" s="118"/>
      <c r="H132" s="14"/>
      <c r="I132" s="14"/>
      <c r="J132" s="14"/>
      <c r="K132" s="14"/>
      <c r="L132" s="14"/>
      <c r="M132" s="14"/>
      <c r="N132" s="14"/>
      <c r="O132" s="14"/>
      <c r="P132" s="14"/>
      <c r="Q132" s="122"/>
      <c r="R132" s="32"/>
      <c r="S132" s="118"/>
      <c r="T132" s="14"/>
      <c r="U132" s="14"/>
      <c r="V132" s="14"/>
      <c r="W132" s="14"/>
      <c r="X132" s="14"/>
      <c r="Y132" s="14"/>
      <c r="Z132" s="14"/>
      <c r="AA132" s="14"/>
      <c r="AB132" s="14"/>
      <c r="AC132" s="122"/>
      <c r="AD132" s="32"/>
    </row>
    <row r="133" spans="1:30" x14ac:dyDescent="0.25">
      <c r="A133">
        <v>13</v>
      </c>
      <c r="E133" s="32"/>
      <c r="F133" s="32"/>
      <c r="G133" s="118"/>
      <c r="H133" s="14"/>
      <c r="I133" s="14"/>
      <c r="J133" s="14"/>
      <c r="K133" s="14"/>
      <c r="L133" s="14"/>
      <c r="M133" s="14"/>
      <c r="N133" s="14"/>
      <c r="O133" s="14"/>
      <c r="P133" s="14"/>
      <c r="Q133" s="122"/>
      <c r="R133" s="32"/>
      <c r="S133" s="118"/>
      <c r="T133" s="14"/>
      <c r="U133" s="14"/>
      <c r="V133" s="14"/>
      <c r="W133" s="14"/>
      <c r="X133" s="14"/>
      <c r="Y133" s="14"/>
      <c r="Z133" s="14"/>
      <c r="AA133" s="14"/>
      <c r="AB133" s="14"/>
      <c r="AC133" s="122"/>
      <c r="AD133" s="32"/>
    </row>
    <row r="134" spans="1:30" x14ac:dyDescent="0.25">
      <c r="A134">
        <v>19</v>
      </c>
      <c r="E134" s="32"/>
      <c r="F134" s="32"/>
      <c r="G134" s="125"/>
      <c r="H134" s="126"/>
      <c r="I134" s="126"/>
      <c r="J134" s="126"/>
      <c r="K134" s="126"/>
      <c r="L134" s="126"/>
      <c r="M134" s="126"/>
      <c r="N134" s="126"/>
      <c r="O134" s="126"/>
      <c r="P134" s="126"/>
      <c r="Q134" s="127"/>
      <c r="R134" s="32"/>
      <c r="S134" s="118"/>
      <c r="T134" s="14"/>
      <c r="U134" s="14"/>
      <c r="V134" s="14"/>
      <c r="W134" s="14"/>
      <c r="X134" s="14"/>
      <c r="Y134" s="14"/>
      <c r="Z134" s="14"/>
      <c r="AA134" s="14"/>
      <c r="AB134" s="14"/>
      <c r="AC134" s="122"/>
      <c r="AD134" s="32"/>
    </row>
    <row r="135" spans="1:30" x14ac:dyDescent="0.25">
      <c r="A135">
        <v>19</v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118"/>
      <c r="T135" s="14"/>
      <c r="U135" s="14"/>
      <c r="V135" s="14"/>
      <c r="W135" s="14"/>
      <c r="X135" s="14"/>
      <c r="Y135" s="14"/>
      <c r="Z135" s="14"/>
      <c r="AA135" s="14"/>
      <c r="AB135" s="14"/>
      <c r="AC135" s="122"/>
      <c r="AD135" s="32"/>
    </row>
    <row r="136" spans="1:30" x14ac:dyDescent="0.25">
      <c r="A136">
        <v>19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118"/>
      <c r="T136" s="14"/>
      <c r="U136" s="14"/>
      <c r="V136" s="14"/>
      <c r="W136" s="14"/>
      <c r="X136" s="14"/>
      <c r="Y136" s="14"/>
      <c r="Z136" s="14"/>
      <c r="AA136" s="14"/>
      <c r="AB136" s="14"/>
      <c r="AC136" s="122"/>
      <c r="AD136" s="32"/>
    </row>
    <row r="137" spans="1:30" x14ac:dyDescent="0.25">
      <c r="A137">
        <v>17</v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118"/>
      <c r="T137" s="14"/>
      <c r="U137" s="14"/>
      <c r="V137" s="14"/>
      <c r="W137" s="14"/>
      <c r="X137" s="14"/>
      <c r="Y137" s="14"/>
      <c r="Z137" s="14"/>
      <c r="AA137" s="14"/>
      <c r="AB137" s="14"/>
      <c r="AC137" s="122"/>
      <c r="AD137" s="32"/>
    </row>
    <row r="138" spans="1:30" x14ac:dyDescent="0.25">
      <c r="A138">
        <v>25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118"/>
      <c r="T138" s="14"/>
      <c r="U138" s="14"/>
      <c r="V138" s="14"/>
      <c r="W138" s="14"/>
      <c r="X138" s="14"/>
      <c r="Y138" s="14"/>
      <c r="Z138" s="14"/>
      <c r="AA138" s="14"/>
      <c r="AB138" s="14"/>
      <c r="AC138" s="122"/>
      <c r="AD138" s="32"/>
    </row>
    <row r="139" spans="1:30" x14ac:dyDescent="0.25">
      <c r="A139">
        <v>20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118"/>
      <c r="T139" s="14"/>
      <c r="U139" s="14"/>
      <c r="V139" s="14"/>
      <c r="W139" s="14"/>
      <c r="X139" s="14"/>
      <c r="Y139" s="14"/>
      <c r="Z139" s="14"/>
      <c r="AA139" s="14"/>
      <c r="AB139" s="14"/>
      <c r="AC139" s="122"/>
      <c r="AD139" s="32"/>
    </row>
    <row r="140" spans="1:30" x14ac:dyDescent="0.25">
      <c r="A140">
        <v>30</v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125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7"/>
      <c r="AD140" s="32"/>
    </row>
    <row r="141" spans="1:30" x14ac:dyDescent="0.25">
      <c r="A141">
        <v>29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</row>
    <row r="142" spans="1:30" x14ac:dyDescent="0.25">
      <c r="A142">
        <v>17</v>
      </c>
    </row>
    <row r="143" spans="1:30" x14ac:dyDescent="0.25">
      <c r="A143">
        <v>16</v>
      </c>
    </row>
    <row r="144" spans="1:30" x14ac:dyDescent="0.25">
      <c r="A144">
        <v>19</v>
      </c>
    </row>
    <row r="145" spans="1:1" x14ac:dyDescent="0.25">
      <c r="A145">
        <v>19</v>
      </c>
    </row>
    <row r="146" spans="1:1" x14ac:dyDescent="0.25">
      <c r="A146">
        <v>18</v>
      </c>
    </row>
    <row r="147" spans="1:1" x14ac:dyDescent="0.25">
      <c r="A147">
        <v>22</v>
      </c>
    </row>
    <row r="148" spans="1:1" x14ac:dyDescent="0.25">
      <c r="A148">
        <v>25</v>
      </c>
    </row>
    <row r="149" spans="1:1" x14ac:dyDescent="0.25">
      <c r="A149">
        <v>20</v>
      </c>
    </row>
    <row r="150" spans="1:1" x14ac:dyDescent="0.25">
      <c r="A150">
        <v>17</v>
      </c>
    </row>
    <row r="151" spans="1:1" x14ac:dyDescent="0.25">
      <c r="A151">
        <v>22</v>
      </c>
    </row>
    <row r="152" spans="1:1" x14ac:dyDescent="0.25">
      <c r="A152">
        <v>12</v>
      </c>
    </row>
    <row r="153" spans="1:1" x14ac:dyDescent="0.25">
      <c r="A153">
        <v>20</v>
      </c>
    </row>
    <row r="154" spans="1:1" x14ac:dyDescent="0.25">
      <c r="A154">
        <v>22</v>
      </c>
    </row>
    <row r="155" spans="1:1" x14ac:dyDescent="0.25">
      <c r="A155">
        <v>14</v>
      </c>
    </row>
    <row r="156" spans="1:1" x14ac:dyDescent="0.25">
      <c r="A156">
        <v>16</v>
      </c>
    </row>
    <row r="157" spans="1:1" x14ac:dyDescent="0.25">
      <c r="A157">
        <v>23</v>
      </c>
    </row>
    <row r="158" spans="1:1" x14ac:dyDescent="0.25">
      <c r="A158">
        <v>20</v>
      </c>
    </row>
    <row r="159" spans="1:1" x14ac:dyDescent="0.25">
      <c r="A159">
        <v>32</v>
      </c>
    </row>
    <row r="160" spans="1:1" x14ac:dyDescent="0.25">
      <c r="A160">
        <v>14</v>
      </c>
    </row>
    <row r="161" spans="1:1" x14ac:dyDescent="0.25">
      <c r="A161">
        <v>25</v>
      </c>
    </row>
    <row r="162" spans="1:1" x14ac:dyDescent="0.25">
      <c r="A162">
        <v>23</v>
      </c>
    </row>
    <row r="163" spans="1:1" x14ac:dyDescent="0.25">
      <c r="A163">
        <v>19</v>
      </c>
    </row>
    <row r="164" spans="1:1" x14ac:dyDescent="0.25">
      <c r="A164">
        <v>18</v>
      </c>
    </row>
    <row r="165" spans="1:1" x14ac:dyDescent="0.25">
      <c r="A165">
        <v>23</v>
      </c>
    </row>
    <row r="166" spans="1:1" x14ac:dyDescent="0.25">
      <c r="A166">
        <v>24</v>
      </c>
    </row>
    <row r="167" spans="1:1" x14ac:dyDescent="0.25">
      <c r="A167">
        <v>22</v>
      </c>
    </row>
    <row r="168" spans="1:1" x14ac:dyDescent="0.25">
      <c r="A168">
        <v>24</v>
      </c>
    </row>
    <row r="169" spans="1:1" x14ac:dyDescent="0.25">
      <c r="A169">
        <v>24</v>
      </c>
    </row>
    <row r="170" spans="1:1" x14ac:dyDescent="0.25">
      <c r="A170">
        <v>30</v>
      </c>
    </row>
    <row r="171" spans="1:1" x14ac:dyDescent="0.25">
      <c r="A171">
        <v>21</v>
      </c>
    </row>
    <row r="172" spans="1:1" x14ac:dyDescent="0.25">
      <c r="A172">
        <v>25</v>
      </c>
    </row>
    <row r="173" spans="1:1" x14ac:dyDescent="0.25">
      <c r="A173">
        <v>17</v>
      </c>
    </row>
    <row r="174" spans="1:1" x14ac:dyDescent="0.25">
      <c r="A174">
        <v>20</v>
      </c>
    </row>
    <row r="175" spans="1:1" x14ac:dyDescent="0.25">
      <c r="A175">
        <v>22</v>
      </c>
    </row>
    <row r="176" spans="1:1" x14ac:dyDescent="0.25">
      <c r="A176">
        <v>17</v>
      </c>
    </row>
    <row r="177" spans="1:1" x14ac:dyDescent="0.25">
      <c r="A177">
        <v>22</v>
      </c>
    </row>
    <row r="178" spans="1:1" x14ac:dyDescent="0.25">
      <c r="A178">
        <v>22</v>
      </c>
    </row>
    <row r="179" spans="1:1" x14ac:dyDescent="0.25">
      <c r="A179">
        <v>16</v>
      </c>
    </row>
    <row r="180" spans="1:1" x14ac:dyDescent="0.25">
      <c r="A180">
        <v>23</v>
      </c>
    </row>
    <row r="181" spans="1:1" x14ac:dyDescent="0.25">
      <c r="A181">
        <v>13</v>
      </c>
    </row>
    <row r="182" spans="1:1" x14ac:dyDescent="0.25">
      <c r="A182">
        <v>18</v>
      </c>
    </row>
    <row r="183" spans="1:1" x14ac:dyDescent="0.25">
      <c r="A183">
        <v>20</v>
      </c>
    </row>
    <row r="184" spans="1:1" x14ac:dyDescent="0.25">
      <c r="A184">
        <v>24</v>
      </c>
    </row>
    <row r="185" spans="1:1" x14ac:dyDescent="0.25">
      <c r="A185">
        <v>25</v>
      </c>
    </row>
    <row r="186" spans="1:1" x14ac:dyDescent="0.25">
      <c r="A186">
        <v>19</v>
      </c>
    </row>
    <row r="187" spans="1:1" x14ac:dyDescent="0.25">
      <c r="A187">
        <v>21</v>
      </c>
    </row>
    <row r="188" spans="1:1" x14ac:dyDescent="0.25">
      <c r="A188">
        <v>24</v>
      </c>
    </row>
    <row r="189" spans="1:1" x14ac:dyDescent="0.25">
      <c r="A189">
        <v>18</v>
      </c>
    </row>
    <row r="190" spans="1:1" x14ac:dyDescent="0.25">
      <c r="A190">
        <v>19</v>
      </c>
    </row>
    <row r="191" spans="1:1" x14ac:dyDescent="0.25">
      <c r="A191">
        <v>21</v>
      </c>
    </row>
    <row r="192" spans="1:1" x14ac:dyDescent="0.25">
      <c r="A192">
        <v>24</v>
      </c>
    </row>
    <row r="193" spans="1:1" x14ac:dyDescent="0.25">
      <c r="A193">
        <v>20</v>
      </c>
    </row>
    <row r="194" spans="1:1" x14ac:dyDescent="0.25">
      <c r="A194">
        <v>23</v>
      </c>
    </row>
    <row r="195" spans="1:1" x14ac:dyDescent="0.25">
      <c r="A195">
        <v>21</v>
      </c>
    </row>
    <row r="196" spans="1:1" x14ac:dyDescent="0.25">
      <c r="A196">
        <v>26</v>
      </c>
    </row>
    <row r="197" spans="1:1" x14ac:dyDescent="0.25">
      <c r="A197">
        <v>15</v>
      </c>
    </row>
    <row r="198" spans="1:1" x14ac:dyDescent="0.25">
      <c r="A198">
        <v>19</v>
      </c>
    </row>
    <row r="199" spans="1:1" x14ac:dyDescent="0.25">
      <c r="A199">
        <v>14</v>
      </c>
    </row>
    <row r="200" spans="1:1" x14ac:dyDescent="0.25">
      <c r="A200">
        <v>19</v>
      </c>
    </row>
    <row r="201" spans="1:1" x14ac:dyDescent="0.25">
      <c r="A201">
        <v>20</v>
      </c>
    </row>
    <row r="202" spans="1:1" x14ac:dyDescent="0.25">
      <c r="A202">
        <v>20</v>
      </c>
    </row>
    <row r="203" spans="1:1" x14ac:dyDescent="0.25">
      <c r="A203">
        <v>21</v>
      </c>
    </row>
    <row r="204" spans="1:1" x14ac:dyDescent="0.25">
      <c r="A204">
        <v>24</v>
      </c>
    </row>
    <row r="205" spans="1:1" x14ac:dyDescent="0.25">
      <c r="A205">
        <v>26</v>
      </c>
    </row>
    <row r="206" spans="1:1" x14ac:dyDescent="0.25">
      <c r="A206">
        <v>22</v>
      </c>
    </row>
    <row r="207" spans="1:1" x14ac:dyDescent="0.25">
      <c r="A207">
        <v>17</v>
      </c>
    </row>
    <row r="208" spans="1:1" x14ac:dyDescent="0.25">
      <c r="A208">
        <v>25</v>
      </c>
    </row>
    <row r="209" spans="1:1" x14ac:dyDescent="0.25">
      <c r="A209">
        <v>16</v>
      </c>
    </row>
    <row r="210" spans="1:1" x14ac:dyDescent="0.25">
      <c r="A210">
        <v>24</v>
      </c>
    </row>
    <row r="211" spans="1:1" x14ac:dyDescent="0.25">
      <c r="A211">
        <v>22</v>
      </c>
    </row>
    <row r="212" spans="1:1" x14ac:dyDescent="0.25">
      <c r="A212">
        <v>17</v>
      </c>
    </row>
    <row r="213" spans="1:1" x14ac:dyDescent="0.25">
      <c r="A213">
        <v>14</v>
      </c>
    </row>
    <row r="214" spans="1:1" x14ac:dyDescent="0.25">
      <c r="A214">
        <v>22</v>
      </c>
    </row>
    <row r="215" spans="1:1" x14ac:dyDescent="0.25">
      <c r="A215">
        <v>16</v>
      </c>
    </row>
    <row r="216" spans="1:1" x14ac:dyDescent="0.25">
      <c r="A216">
        <v>25</v>
      </c>
    </row>
    <row r="217" spans="1:1" x14ac:dyDescent="0.25">
      <c r="A217">
        <v>21</v>
      </c>
    </row>
    <row r="218" spans="1:1" x14ac:dyDescent="0.25">
      <c r="A218">
        <v>23</v>
      </c>
    </row>
    <row r="219" spans="1:1" x14ac:dyDescent="0.25">
      <c r="A219">
        <v>16</v>
      </c>
    </row>
    <row r="220" spans="1:1" x14ac:dyDescent="0.25">
      <c r="A220">
        <v>24</v>
      </c>
    </row>
    <row r="221" spans="1:1" x14ac:dyDescent="0.25">
      <c r="A221">
        <v>19</v>
      </c>
    </row>
    <row r="222" spans="1:1" x14ac:dyDescent="0.25">
      <c r="A222">
        <v>20</v>
      </c>
    </row>
    <row r="223" spans="1:1" x14ac:dyDescent="0.25">
      <c r="A223">
        <v>26</v>
      </c>
    </row>
    <row r="224" spans="1:1" x14ac:dyDescent="0.25">
      <c r="A224">
        <v>15</v>
      </c>
    </row>
    <row r="225" spans="1:1" x14ac:dyDescent="0.25">
      <c r="A225">
        <v>17</v>
      </c>
    </row>
    <row r="226" spans="1:1" x14ac:dyDescent="0.25">
      <c r="A226">
        <v>22</v>
      </c>
    </row>
    <row r="227" spans="1:1" x14ac:dyDescent="0.25">
      <c r="A227">
        <v>13</v>
      </c>
    </row>
    <row r="228" spans="1:1" x14ac:dyDescent="0.25">
      <c r="A228">
        <v>22</v>
      </c>
    </row>
    <row r="229" spans="1:1" x14ac:dyDescent="0.25">
      <c r="A229">
        <v>17</v>
      </c>
    </row>
    <row r="230" spans="1:1" x14ac:dyDescent="0.25">
      <c r="A230">
        <v>20</v>
      </c>
    </row>
    <row r="231" spans="1:1" x14ac:dyDescent="0.25">
      <c r="A231">
        <v>22</v>
      </c>
    </row>
    <row r="232" spans="1:1" x14ac:dyDescent="0.25">
      <c r="A232">
        <v>15</v>
      </c>
    </row>
    <row r="233" spans="1:1" x14ac:dyDescent="0.25">
      <c r="A233">
        <v>23</v>
      </c>
    </row>
    <row r="234" spans="1:1" x14ac:dyDescent="0.25">
      <c r="A234">
        <v>22</v>
      </c>
    </row>
    <row r="235" spans="1:1" x14ac:dyDescent="0.25">
      <c r="A235">
        <v>29</v>
      </c>
    </row>
    <row r="236" spans="1:1" x14ac:dyDescent="0.25">
      <c r="A236">
        <v>17</v>
      </c>
    </row>
    <row r="237" spans="1:1" x14ac:dyDescent="0.25">
      <c r="A237">
        <v>27</v>
      </c>
    </row>
    <row r="238" spans="1:1" x14ac:dyDescent="0.25">
      <c r="A238">
        <v>23</v>
      </c>
    </row>
    <row r="239" spans="1:1" x14ac:dyDescent="0.25">
      <c r="A239">
        <v>21</v>
      </c>
    </row>
    <row r="240" spans="1:1" x14ac:dyDescent="0.25">
      <c r="A240">
        <v>19</v>
      </c>
    </row>
    <row r="241" spans="1:1" x14ac:dyDescent="0.25">
      <c r="A241">
        <v>12</v>
      </c>
    </row>
    <row r="242" spans="1:1" x14ac:dyDescent="0.25">
      <c r="A242">
        <v>26</v>
      </c>
    </row>
    <row r="243" spans="1:1" x14ac:dyDescent="0.25">
      <c r="A243">
        <v>18</v>
      </c>
    </row>
    <row r="244" spans="1:1" x14ac:dyDescent="0.25">
      <c r="A244">
        <v>17</v>
      </c>
    </row>
    <row r="245" spans="1:1" x14ac:dyDescent="0.25">
      <c r="A245">
        <v>20</v>
      </c>
    </row>
    <row r="246" spans="1:1" x14ac:dyDescent="0.25">
      <c r="A246">
        <v>20</v>
      </c>
    </row>
    <row r="247" spans="1:1" x14ac:dyDescent="0.25">
      <c r="A247">
        <v>11</v>
      </c>
    </row>
    <row r="248" spans="1:1" x14ac:dyDescent="0.25">
      <c r="A248">
        <v>26</v>
      </c>
    </row>
    <row r="249" spans="1:1" x14ac:dyDescent="0.25">
      <c r="A249">
        <v>22</v>
      </c>
    </row>
    <row r="250" spans="1:1" x14ac:dyDescent="0.25">
      <c r="A250">
        <v>22</v>
      </c>
    </row>
    <row r="251" spans="1:1" x14ac:dyDescent="0.25">
      <c r="A251">
        <v>24</v>
      </c>
    </row>
    <row r="252" spans="1:1" x14ac:dyDescent="0.25">
      <c r="A252">
        <v>20</v>
      </c>
    </row>
    <row r="253" spans="1:1" x14ac:dyDescent="0.25">
      <c r="A253">
        <v>22</v>
      </c>
    </row>
    <row r="254" spans="1:1" x14ac:dyDescent="0.25">
      <c r="A254">
        <v>13</v>
      </c>
    </row>
    <row r="255" spans="1:1" x14ac:dyDescent="0.25">
      <c r="A255">
        <v>13</v>
      </c>
    </row>
    <row r="256" spans="1:1" x14ac:dyDescent="0.25">
      <c r="A256">
        <v>16</v>
      </c>
    </row>
    <row r="257" spans="1:1" x14ac:dyDescent="0.25">
      <c r="A257">
        <v>16</v>
      </c>
    </row>
    <row r="258" spans="1:1" x14ac:dyDescent="0.25">
      <c r="A258">
        <v>13</v>
      </c>
    </row>
    <row r="259" spans="1:1" x14ac:dyDescent="0.25">
      <c r="A259">
        <v>23</v>
      </c>
    </row>
    <row r="260" spans="1:1" x14ac:dyDescent="0.25">
      <c r="A260">
        <v>18</v>
      </c>
    </row>
    <row r="261" spans="1:1" x14ac:dyDescent="0.25">
      <c r="A261">
        <v>20</v>
      </c>
    </row>
    <row r="262" spans="1:1" x14ac:dyDescent="0.25">
      <c r="A262">
        <v>24</v>
      </c>
    </row>
    <row r="263" spans="1:1" x14ac:dyDescent="0.25">
      <c r="A263">
        <v>20</v>
      </c>
    </row>
    <row r="264" spans="1:1" x14ac:dyDescent="0.25">
      <c r="A264">
        <v>16</v>
      </c>
    </row>
    <row r="265" spans="1:1" x14ac:dyDescent="0.25">
      <c r="A265">
        <v>12</v>
      </c>
    </row>
    <row r="266" spans="1:1" x14ac:dyDescent="0.25">
      <c r="A266">
        <v>24</v>
      </c>
    </row>
    <row r="267" spans="1:1" x14ac:dyDescent="0.25">
      <c r="A267">
        <v>18</v>
      </c>
    </row>
    <row r="268" spans="1:1" x14ac:dyDescent="0.25">
      <c r="A268">
        <v>20</v>
      </c>
    </row>
    <row r="269" spans="1:1" x14ac:dyDescent="0.25">
      <c r="A269">
        <v>15</v>
      </c>
    </row>
    <row r="270" spans="1:1" x14ac:dyDescent="0.25">
      <c r="A270">
        <v>18</v>
      </c>
    </row>
    <row r="271" spans="1:1" x14ac:dyDescent="0.25">
      <c r="A271">
        <v>22</v>
      </c>
    </row>
    <row r="272" spans="1:1" x14ac:dyDescent="0.25">
      <c r="A272">
        <v>24</v>
      </c>
    </row>
    <row r="273" spans="1:1" x14ac:dyDescent="0.25">
      <c r="A273">
        <v>16</v>
      </c>
    </row>
    <row r="274" spans="1:1" x14ac:dyDescent="0.25">
      <c r="A274">
        <v>26</v>
      </c>
    </row>
    <row r="275" spans="1:1" x14ac:dyDescent="0.25">
      <c r="A275">
        <v>20</v>
      </c>
    </row>
    <row r="276" spans="1:1" x14ac:dyDescent="0.25">
      <c r="A276">
        <v>18</v>
      </c>
    </row>
    <row r="277" spans="1:1" x14ac:dyDescent="0.25">
      <c r="A277">
        <v>22</v>
      </c>
    </row>
    <row r="278" spans="1:1" x14ac:dyDescent="0.25">
      <c r="A278">
        <v>23</v>
      </c>
    </row>
    <row r="279" spans="1:1" x14ac:dyDescent="0.25">
      <c r="A279">
        <v>22</v>
      </c>
    </row>
    <row r="280" spans="1:1" x14ac:dyDescent="0.25">
      <c r="A280">
        <v>27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6"/>
  <sheetViews>
    <sheetView tabSelected="1" zoomScaleNormal="100" workbookViewId="0">
      <selection activeCell="I1" sqref="I1"/>
    </sheetView>
  </sheetViews>
  <sheetFormatPr defaultRowHeight="15" x14ac:dyDescent="0.25"/>
  <cols>
    <col min="4" max="4" width="14.42578125" customWidth="1"/>
    <col min="11" max="11" width="13.7109375" customWidth="1"/>
    <col min="14" max="15" width="12" bestFit="1" customWidth="1"/>
  </cols>
  <sheetData>
    <row r="1" spans="1:16" x14ac:dyDescent="0.25">
      <c r="A1" t="s">
        <v>61</v>
      </c>
      <c r="I1" t="s">
        <v>121</v>
      </c>
    </row>
    <row r="2" spans="1:16" ht="15.75" thickBot="1" x14ac:dyDescent="0.3">
      <c r="I2" s="57" t="s">
        <v>62</v>
      </c>
      <c r="J2" s="58">
        <v>0.05</v>
      </c>
    </row>
    <row r="3" spans="1:16" x14ac:dyDescent="0.25">
      <c r="A3">
        <v>-0.99890000000000001</v>
      </c>
      <c r="D3" s="26" t="s">
        <v>18</v>
      </c>
      <c r="E3" s="26"/>
      <c r="I3" t="s">
        <v>63</v>
      </c>
    </row>
    <row r="4" spans="1:16" x14ac:dyDescent="0.25">
      <c r="A4">
        <v>2.5259999999999998</v>
      </c>
      <c r="I4" t="s">
        <v>64</v>
      </c>
    </row>
    <row r="5" spans="1:16" x14ac:dyDescent="0.25">
      <c r="A5">
        <v>-0.93379999999999996</v>
      </c>
      <c r="D5" t="s">
        <v>19</v>
      </c>
      <c r="E5">
        <v>9.2813333333333317E-2</v>
      </c>
    </row>
    <row r="6" spans="1:16" x14ac:dyDescent="0.25">
      <c r="A6">
        <v>-1.3487</v>
      </c>
      <c r="D6" t="s">
        <v>20</v>
      </c>
      <c r="E6">
        <v>0.21222259928914769</v>
      </c>
      <c r="I6" t="s">
        <v>65</v>
      </c>
    </row>
    <row r="7" spans="1:16" x14ac:dyDescent="0.25">
      <c r="A7">
        <v>1.4561999999999999</v>
      </c>
      <c r="D7" t="s">
        <v>21</v>
      </c>
      <c r="E7">
        <v>0.18280000000000002</v>
      </c>
    </row>
    <row r="8" spans="1:16" x14ac:dyDescent="0.25">
      <c r="A8">
        <v>-0.44569999999999999</v>
      </c>
      <c r="D8" t="s">
        <v>22</v>
      </c>
      <c r="E8" t="e">
        <v>#N/A</v>
      </c>
    </row>
    <row r="9" spans="1:16" x14ac:dyDescent="0.25">
      <c r="A9">
        <v>1.3759999999999999</v>
      </c>
      <c r="D9" t="s">
        <v>23</v>
      </c>
      <c r="E9">
        <v>1.1623910484304603</v>
      </c>
    </row>
    <row r="10" spans="1:16" x14ac:dyDescent="0.25">
      <c r="A10">
        <v>0.43619999999999998</v>
      </c>
      <c r="D10" t="s">
        <v>24</v>
      </c>
      <c r="E10">
        <v>1.3511529494712646</v>
      </c>
    </row>
    <row r="11" spans="1:16" x14ac:dyDescent="0.25">
      <c r="A11">
        <v>0.54830000000000001</v>
      </c>
      <c r="D11" t="s">
        <v>25</v>
      </c>
      <c r="E11">
        <v>-0.72254149610722518</v>
      </c>
      <c r="J11" s="59" t="s">
        <v>66</v>
      </c>
      <c r="K11" s="19"/>
      <c r="L11" s="60" t="s">
        <v>67</v>
      </c>
      <c r="M11" s="19" t="s">
        <v>68</v>
      </c>
      <c r="N11" s="19"/>
      <c r="O11" s="59"/>
      <c r="P11" s="61"/>
    </row>
    <row r="12" spans="1:16" ht="15.75" thickBot="1" x14ac:dyDescent="0.3">
      <c r="A12">
        <v>0.38969999999999999</v>
      </c>
      <c r="D12" t="s">
        <v>26</v>
      </c>
      <c r="E12">
        <v>0.11006006526835201</v>
      </c>
      <c r="I12" s="62" t="s">
        <v>69</v>
      </c>
      <c r="J12" s="63" t="s">
        <v>50</v>
      </c>
      <c r="K12" s="64" t="s">
        <v>70</v>
      </c>
      <c r="L12" s="65" t="s">
        <v>70</v>
      </c>
      <c r="M12" s="62" t="s">
        <v>71</v>
      </c>
      <c r="N12" s="62" t="s">
        <v>72</v>
      </c>
      <c r="O12" s="66" t="s">
        <v>73</v>
      </c>
      <c r="P12" s="67"/>
    </row>
    <row r="13" spans="1:16" x14ac:dyDescent="0.25">
      <c r="A13">
        <v>-1.2962</v>
      </c>
      <c r="D13" t="s">
        <v>27</v>
      </c>
      <c r="E13">
        <v>4.5571999999999999</v>
      </c>
      <c r="H13" s="32">
        <v>-4</v>
      </c>
      <c r="I13" s="68" t="s">
        <v>74</v>
      </c>
      <c r="J13" s="68" t="s">
        <v>75</v>
      </c>
      <c r="K13" s="68" t="s">
        <v>76</v>
      </c>
      <c r="L13" s="67"/>
      <c r="O13" s="69"/>
      <c r="P13" s="67"/>
    </row>
    <row r="14" spans="1:16" x14ac:dyDescent="0.25">
      <c r="A14">
        <v>0.47260000000000002</v>
      </c>
      <c r="D14" t="s">
        <v>28</v>
      </c>
      <c r="E14">
        <v>-2.0312000000000001</v>
      </c>
      <c r="H14" s="32">
        <v>-3.5</v>
      </c>
      <c r="I14">
        <v>-4</v>
      </c>
      <c r="J14">
        <v>0</v>
      </c>
      <c r="K14" s="70">
        <v>0</v>
      </c>
      <c r="L14" s="71">
        <f>K14</f>
        <v>0</v>
      </c>
      <c r="M14" s="72">
        <f>_xlfn.NORM.S.DIST($I14,0)</f>
        <v>1.3383022576488537E-4</v>
      </c>
      <c r="N14" s="73">
        <f>_xlfn.NORM.S.DIST($I14,1)</f>
        <v>3.1671241833119857E-5</v>
      </c>
      <c r="O14" s="74">
        <f>ABS(N14-L14)</f>
        <v>3.1671241833119857E-5</v>
      </c>
      <c r="P14" s="75"/>
    </row>
    <row r="15" spans="1:16" x14ac:dyDescent="0.25">
      <c r="A15">
        <v>-1.7905</v>
      </c>
      <c r="D15" t="s">
        <v>29</v>
      </c>
      <c r="E15">
        <v>2.5259999999999998</v>
      </c>
      <c r="H15" s="32">
        <v>-3</v>
      </c>
      <c r="I15">
        <v>-3.5</v>
      </c>
      <c r="J15">
        <v>0</v>
      </c>
      <c r="K15" s="70">
        <v>0</v>
      </c>
      <c r="L15" s="71">
        <f t="shared" ref="L15:L30" si="0">K15</f>
        <v>0</v>
      </c>
      <c r="M15" s="72">
        <f t="shared" ref="M15:M30" si="1">_xlfn.NORM.S.DIST($I15,0)</f>
        <v>8.7268269504576015E-4</v>
      </c>
      <c r="N15" s="73">
        <f t="shared" ref="N15:N30" si="2">_xlfn.NORM.S.DIST($I15,1)</f>
        <v>2.3262907903552504E-4</v>
      </c>
      <c r="O15" s="74">
        <f t="shared" ref="O15:O30" si="3">ABS(N15-L15)</f>
        <v>2.3262907903552504E-4</v>
      </c>
      <c r="P15" s="75">
        <f>ABS(N15-L14)</f>
        <v>2.3262907903552504E-4</v>
      </c>
    </row>
    <row r="16" spans="1:16" x14ac:dyDescent="0.25">
      <c r="A16">
        <v>-0.17319999999999999</v>
      </c>
      <c r="D16" t="s">
        <v>30</v>
      </c>
      <c r="E16">
        <v>2.7843999999999993</v>
      </c>
      <c r="H16" s="32">
        <v>-2.5</v>
      </c>
      <c r="I16">
        <v>-3</v>
      </c>
      <c r="J16">
        <v>0</v>
      </c>
      <c r="K16" s="70">
        <v>0</v>
      </c>
      <c r="L16" s="71">
        <f>K16</f>
        <v>0</v>
      </c>
      <c r="M16" s="72">
        <f t="shared" si="1"/>
        <v>4.4318484119380075E-3</v>
      </c>
      <c r="N16" s="73">
        <f t="shared" si="2"/>
        <v>1.3498980316300933E-3</v>
      </c>
      <c r="O16" s="74">
        <f t="shared" si="3"/>
        <v>1.3498980316300933E-3</v>
      </c>
      <c r="P16" s="75">
        <f>ABS(N16-L15)</f>
        <v>1.3498980316300933E-3</v>
      </c>
    </row>
    <row r="17" spans="1:16" ht="15.75" thickBot="1" x14ac:dyDescent="0.3">
      <c r="A17">
        <v>-2.0312000000000001</v>
      </c>
      <c r="D17" s="8" t="s">
        <v>31</v>
      </c>
      <c r="E17" s="8">
        <v>30</v>
      </c>
      <c r="H17" s="32">
        <v>-2</v>
      </c>
      <c r="I17">
        <v>-2.5</v>
      </c>
      <c r="J17">
        <v>0</v>
      </c>
      <c r="K17" s="70">
        <v>0</v>
      </c>
      <c r="L17" s="71">
        <f t="shared" si="0"/>
        <v>0</v>
      </c>
      <c r="M17" s="72">
        <f t="shared" si="1"/>
        <v>1.752830049356854E-2</v>
      </c>
      <c r="N17" s="73">
        <f t="shared" si="2"/>
        <v>6.2096653257761331E-3</v>
      </c>
      <c r="O17" s="74">
        <f t="shared" si="3"/>
        <v>6.2096653257761331E-3</v>
      </c>
      <c r="P17" s="75">
        <f>ABS(N17-L16)</f>
        <v>6.2096653257761331E-3</v>
      </c>
    </row>
    <row r="18" spans="1:16" x14ac:dyDescent="0.25">
      <c r="A18">
        <v>1.9632000000000001</v>
      </c>
      <c r="H18" s="32">
        <v>-1.5</v>
      </c>
      <c r="I18">
        <v>-2</v>
      </c>
      <c r="J18">
        <v>1</v>
      </c>
      <c r="K18" s="70">
        <v>3.3333333333333333E-2</v>
      </c>
      <c r="L18" s="71">
        <f t="shared" si="0"/>
        <v>3.3333333333333333E-2</v>
      </c>
      <c r="M18" s="72">
        <f t="shared" si="1"/>
        <v>5.3990966513188063E-2</v>
      </c>
      <c r="N18" s="73">
        <f t="shared" si="2"/>
        <v>2.2750131948179191E-2</v>
      </c>
      <c r="O18" s="74">
        <f t="shared" si="3"/>
        <v>1.0583201385154142E-2</v>
      </c>
      <c r="P18" s="75">
        <f>ABS(N18-L17)</f>
        <v>2.2750131948179191E-2</v>
      </c>
    </row>
    <row r="19" spans="1:16" x14ac:dyDescent="0.25">
      <c r="A19">
        <v>-0.49890000000000001</v>
      </c>
      <c r="H19" s="32">
        <v>-1</v>
      </c>
      <c r="I19">
        <v>-1.5</v>
      </c>
      <c r="J19">
        <v>1</v>
      </c>
      <c r="K19" s="70">
        <v>6.6666666666666666E-2</v>
      </c>
      <c r="L19" s="71">
        <f t="shared" si="0"/>
        <v>6.6666666666666666E-2</v>
      </c>
      <c r="M19" s="72">
        <f>_xlfn.NORM.S.DIST($I19,0)</f>
        <v>0.12951759566589174</v>
      </c>
      <c r="N19" s="73">
        <f>_xlfn.NORM.S.DIST($I19,1)</f>
        <v>6.6807201268858057E-2</v>
      </c>
      <c r="O19" s="74">
        <f t="shared" si="3"/>
        <v>1.4053460219139169E-4</v>
      </c>
      <c r="P19" s="75">
        <f t="shared" ref="P19:P29" si="4">ABS(N19-L18)</f>
        <v>3.3473867935524725E-2</v>
      </c>
    </row>
    <row r="20" spans="1:16" x14ac:dyDescent="0.25">
      <c r="A20">
        <v>-1.1756</v>
      </c>
      <c r="H20" s="32">
        <v>-0.5</v>
      </c>
      <c r="I20">
        <v>-1</v>
      </c>
      <c r="J20">
        <v>4</v>
      </c>
      <c r="K20" s="70">
        <v>0.2</v>
      </c>
      <c r="L20" s="71">
        <f t="shared" si="0"/>
        <v>0.2</v>
      </c>
      <c r="M20" s="72">
        <f t="shared" si="1"/>
        <v>0.24197072451914337</v>
      </c>
      <c r="N20" s="73">
        <f t="shared" si="2"/>
        <v>0.15865525393145699</v>
      </c>
      <c r="O20" s="74">
        <f t="shared" si="3"/>
        <v>4.134474606854302E-2</v>
      </c>
      <c r="P20" s="75">
        <f>ABS(N20-L19)</f>
        <v>9.1988587264790325E-2</v>
      </c>
    </row>
    <row r="21" spans="1:16" x14ac:dyDescent="0.25">
      <c r="A21">
        <v>0.1273</v>
      </c>
      <c r="H21" s="32">
        <v>0</v>
      </c>
      <c r="I21">
        <v>-0.5</v>
      </c>
      <c r="J21">
        <v>3</v>
      </c>
      <c r="K21" s="70">
        <v>0.3</v>
      </c>
      <c r="L21" s="71">
        <f t="shared" si="0"/>
        <v>0.3</v>
      </c>
      <c r="M21" s="72">
        <f t="shared" si="1"/>
        <v>0.35206532676429952</v>
      </c>
      <c r="N21" s="73">
        <f t="shared" si="2"/>
        <v>0.30853753872598688</v>
      </c>
      <c r="O21" s="74">
        <f t="shared" si="3"/>
        <v>8.5375387259868929E-3</v>
      </c>
      <c r="P21" s="75">
        <f t="shared" si="4"/>
        <v>0.10853753872598687</v>
      </c>
    </row>
    <row r="22" spans="1:16" x14ac:dyDescent="0.25">
      <c r="A22">
        <v>-0.62319999999999998</v>
      </c>
      <c r="H22" s="32">
        <v>0.5</v>
      </c>
      <c r="I22">
        <v>0</v>
      </c>
      <c r="J22">
        <v>5</v>
      </c>
      <c r="K22" s="70">
        <v>0.46666666666666667</v>
      </c>
      <c r="L22" s="71">
        <f t="shared" si="0"/>
        <v>0.46666666666666667</v>
      </c>
      <c r="M22" s="72">
        <f t="shared" si="1"/>
        <v>0.3989422804014327</v>
      </c>
      <c r="N22" s="73">
        <f t="shared" si="2"/>
        <v>0.5</v>
      </c>
      <c r="O22" s="74">
        <f t="shared" si="3"/>
        <v>3.3333333333333326E-2</v>
      </c>
      <c r="P22" s="75">
        <f t="shared" si="4"/>
        <v>0.2</v>
      </c>
    </row>
    <row r="23" spans="1:16" x14ac:dyDescent="0.25">
      <c r="A23">
        <v>1.4228000000000001</v>
      </c>
      <c r="H23" s="32">
        <v>1</v>
      </c>
      <c r="I23">
        <v>0.5</v>
      </c>
      <c r="J23">
        <v>6</v>
      </c>
      <c r="K23" s="70">
        <v>0.66666666666666663</v>
      </c>
      <c r="L23" s="71">
        <f t="shared" si="0"/>
        <v>0.66666666666666663</v>
      </c>
      <c r="M23" s="72">
        <f t="shared" si="1"/>
        <v>0.35206532676429952</v>
      </c>
      <c r="N23" s="73">
        <f t="shared" si="2"/>
        <v>0.69146246127401312</v>
      </c>
      <c r="O23" s="74">
        <f t="shared" si="3"/>
        <v>2.4795794607346489E-2</v>
      </c>
      <c r="P23" s="76">
        <f t="shared" si="4"/>
        <v>0.22479579460734644</v>
      </c>
    </row>
    <row r="24" spans="1:16" x14ac:dyDescent="0.25">
      <c r="A24">
        <v>-0.22</v>
      </c>
      <c r="H24" s="32">
        <v>1.5</v>
      </c>
      <c r="I24">
        <v>1</v>
      </c>
      <c r="J24">
        <v>2</v>
      </c>
      <c r="K24" s="70">
        <v>0.73333333333333328</v>
      </c>
      <c r="L24" s="71">
        <f t="shared" si="0"/>
        <v>0.73333333333333328</v>
      </c>
      <c r="M24" s="72">
        <f t="shared" si="1"/>
        <v>0.24197072451914337</v>
      </c>
      <c r="N24" s="73">
        <f t="shared" si="2"/>
        <v>0.84134474606854304</v>
      </c>
      <c r="O24" s="74">
        <f t="shared" si="3"/>
        <v>0.10801141273520976</v>
      </c>
      <c r="P24" s="75">
        <f t="shared" si="4"/>
        <v>0.17467807940187641</v>
      </c>
    </row>
    <row r="25" spans="1:16" x14ac:dyDescent="0.25">
      <c r="A25">
        <v>1.4607000000000001</v>
      </c>
      <c r="H25" s="32">
        <v>2</v>
      </c>
      <c r="I25">
        <v>1.5</v>
      </c>
      <c r="J25">
        <v>6</v>
      </c>
      <c r="K25" s="70">
        <v>0.93333333333333335</v>
      </c>
      <c r="L25" s="71">
        <f t="shared" si="0"/>
        <v>0.93333333333333335</v>
      </c>
      <c r="M25" s="72">
        <f t="shared" si="1"/>
        <v>0.12951759566589174</v>
      </c>
      <c r="N25" s="73">
        <f t="shared" si="2"/>
        <v>0.93319279873114191</v>
      </c>
      <c r="O25" s="74">
        <f t="shared" si="3"/>
        <v>1.4053460219143332E-4</v>
      </c>
      <c r="P25" s="75">
        <f t="shared" si="4"/>
        <v>0.19985946539780863</v>
      </c>
    </row>
    <row r="26" spans="1:16" x14ac:dyDescent="0.25">
      <c r="A26">
        <v>1.2219</v>
      </c>
      <c r="H26" s="32">
        <v>2.5</v>
      </c>
      <c r="I26">
        <v>2</v>
      </c>
      <c r="J26">
        <v>1</v>
      </c>
      <c r="K26" s="70">
        <v>0.96666666666666667</v>
      </c>
      <c r="L26" s="71">
        <f t="shared" si="0"/>
        <v>0.96666666666666667</v>
      </c>
      <c r="M26" s="72">
        <f t="shared" si="1"/>
        <v>5.3990966513188063E-2</v>
      </c>
      <c r="N26" s="73">
        <f t="shared" si="2"/>
        <v>0.97724986805182079</v>
      </c>
      <c r="O26" s="74">
        <f t="shared" si="3"/>
        <v>1.0583201385154117E-2</v>
      </c>
      <c r="P26" s="75">
        <f t="shared" si="4"/>
        <v>4.3916534718487443E-2</v>
      </c>
    </row>
    <row r="27" spans="1:16" x14ac:dyDescent="0.25">
      <c r="A27">
        <v>0.23830000000000001</v>
      </c>
      <c r="H27" s="32">
        <v>3</v>
      </c>
      <c r="I27">
        <v>2.5</v>
      </c>
      <c r="J27">
        <v>0</v>
      </c>
      <c r="K27" s="70">
        <v>0.96666666666666667</v>
      </c>
      <c r="L27" s="71">
        <f t="shared" si="0"/>
        <v>0.96666666666666667</v>
      </c>
      <c r="M27" s="72">
        <f t="shared" si="1"/>
        <v>1.752830049356854E-2</v>
      </c>
      <c r="N27" s="73">
        <f t="shared" si="2"/>
        <v>0.99379033467422384</v>
      </c>
      <c r="O27" s="74">
        <f t="shared" si="3"/>
        <v>2.7123668007557167E-2</v>
      </c>
      <c r="P27" s="75">
        <f t="shared" si="4"/>
        <v>2.7123668007557167E-2</v>
      </c>
    </row>
    <row r="28" spans="1:16" x14ac:dyDescent="0.25">
      <c r="A28">
        <v>1.2386999999999999</v>
      </c>
      <c r="H28" s="32">
        <v>3.5</v>
      </c>
      <c r="I28">
        <v>3</v>
      </c>
      <c r="J28">
        <v>1</v>
      </c>
      <c r="K28" s="70">
        <v>1</v>
      </c>
      <c r="L28" s="71">
        <f t="shared" si="0"/>
        <v>1</v>
      </c>
      <c r="M28" s="72">
        <f t="shared" si="1"/>
        <v>4.4318484119380075E-3</v>
      </c>
      <c r="N28" s="73">
        <f t="shared" si="2"/>
        <v>0.9986501019683699</v>
      </c>
      <c r="O28" s="74">
        <f t="shared" si="3"/>
        <v>1.3498980316301035E-3</v>
      </c>
      <c r="P28" s="75">
        <f t="shared" si="4"/>
        <v>3.1983435301703222E-2</v>
      </c>
    </row>
    <row r="29" spans="1:16" x14ac:dyDescent="0.25">
      <c r="A29">
        <v>0.46839999999999998</v>
      </c>
      <c r="H29" s="32">
        <v>4</v>
      </c>
      <c r="I29">
        <v>3.5</v>
      </c>
      <c r="J29">
        <v>0</v>
      </c>
      <c r="K29" s="70">
        <v>1</v>
      </c>
      <c r="L29" s="71">
        <f t="shared" si="0"/>
        <v>1</v>
      </c>
      <c r="M29" s="72">
        <f t="shared" si="1"/>
        <v>8.7268269504576015E-4</v>
      </c>
      <c r="N29" s="73">
        <f t="shared" si="2"/>
        <v>0.99976737092096446</v>
      </c>
      <c r="O29" s="74">
        <f t="shared" si="3"/>
        <v>2.3262907903554009E-4</v>
      </c>
      <c r="P29" s="75">
        <f t="shared" si="4"/>
        <v>2.3262907903554009E-4</v>
      </c>
    </row>
    <row r="30" spans="1:16" x14ac:dyDescent="0.25">
      <c r="A30">
        <v>0.58479999999999999</v>
      </c>
      <c r="I30">
        <v>4</v>
      </c>
      <c r="J30">
        <v>0</v>
      </c>
      <c r="K30" s="70">
        <v>1</v>
      </c>
      <c r="L30" s="77">
        <f t="shared" si="0"/>
        <v>1</v>
      </c>
      <c r="M30" s="72">
        <f t="shared" si="1"/>
        <v>1.3383022576488537E-4</v>
      </c>
      <c r="N30" s="73">
        <f t="shared" si="2"/>
        <v>0.99996832875816688</v>
      </c>
      <c r="O30" s="78">
        <f t="shared" si="3"/>
        <v>3.1671241833119979E-5</v>
      </c>
      <c r="P30" s="79"/>
    </row>
    <row r="31" spans="1:16" ht="15.75" thickBot="1" x14ac:dyDescent="0.3">
      <c r="A31">
        <v>-1.1316999999999999</v>
      </c>
      <c r="I31" s="8" t="s">
        <v>77</v>
      </c>
      <c r="J31" s="8">
        <v>0</v>
      </c>
      <c r="K31" s="80">
        <v>1</v>
      </c>
      <c r="L31" s="79"/>
      <c r="P31" s="72"/>
    </row>
    <row r="32" spans="1:16" x14ac:dyDescent="0.25">
      <c r="A32">
        <v>-0.47910000000000003</v>
      </c>
    </row>
    <row r="33" spans="11:16" x14ac:dyDescent="0.25">
      <c r="N33" s="57" t="s">
        <v>78</v>
      </c>
      <c r="O33" s="81">
        <f>MAX(O14:P30)</f>
        <v>0.22479579460734644</v>
      </c>
    </row>
    <row r="34" spans="11:16" x14ac:dyDescent="0.25">
      <c r="N34" s="57" t="s">
        <v>79</v>
      </c>
      <c r="O34">
        <v>0.2417</v>
      </c>
      <c r="P34">
        <f>SQRT((1/(2*E17))*LOG(2/0.05,EXP(1)))</f>
        <v>0.24795427851769825</v>
      </c>
    </row>
    <row r="36" spans="11:16" x14ac:dyDescent="0.25">
      <c r="K36" s="82">
        <f>O33</f>
        <v>0.22479579460734644</v>
      </c>
      <c r="L36" s="83" t="s">
        <v>57</v>
      </c>
      <c r="M36" s="84">
        <f>O34</f>
        <v>0.2417</v>
      </c>
      <c r="N36" t="s">
        <v>80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1"/>
  <sheetViews>
    <sheetView zoomScale="85" zoomScaleNormal="85" workbookViewId="0"/>
  </sheetViews>
  <sheetFormatPr defaultRowHeight="15" x14ac:dyDescent="0.25"/>
  <cols>
    <col min="4" max="4" width="14.28515625" customWidth="1"/>
    <col min="5" max="5" width="16.85546875" customWidth="1"/>
    <col min="7" max="7" width="11.5703125" customWidth="1"/>
    <col min="8" max="8" width="10.140625" customWidth="1"/>
    <col min="14" max="14" width="13.28515625" customWidth="1"/>
    <col min="27" max="27" width="16.28515625" bestFit="1" customWidth="1"/>
  </cols>
  <sheetData>
    <row r="1" spans="1:28" x14ac:dyDescent="0.25">
      <c r="A1" t="s">
        <v>150</v>
      </c>
      <c r="G1" s="93" t="s">
        <v>151</v>
      </c>
      <c r="H1" s="60" t="s">
        <v>152</v>
      </c>
      <c r="K1" t="s">
        <v>69</v>
      </c>
      <c r="L1" t="s">
        <v>102</v>
      </c>
      <c r="M1" t="s">
        <v>81</v>
      </c>
      <c r="N1" t="s">
        <v>154</v>
      </c>
    </row>
    <row r="2" spans="1:28" x14ac:dyDescent="0.25">
      <c r="A2">
        <v>2.532090212714011</v>
      </c>
      <c r="E2" s="57" t="s">
        <v>153</v>
      </c>
      <c r="F2" s="58">
        <f>SQRT(1000)</f>
        <v>31.622776601683793</v>
      </c>
      <c r="G2" s="63">
        <v>32</v>
      </c>
      <c r="H2" s="65">
        <f>E15/32</f>
        <v>0.28076933347575306</v>
      </c>
      <c r="J2">
        <v>1</v>
      </c>
      <c r="K2">
        <f>$E$16+$H$2*J2</f>
        <v>1.2835159993285927</v>
      </c>
      <c r="L2">
        <f t="array" ref="L2:L33">FREQUENCY(A:A,K2:K33)</f>
        <v>30</v>
      </c>
      <c r="M2">
        <f t="shared" ref="M2:M33" si="0">L2/$L$34</f>
        <v>0.03</v>
      </c>
      <c r="N2">
        <f>1/(10-1)</f>
        <v>0.1111111111111111</v>
      </c>
      <c r="P2" t="s">
        <v>143</v>
      </c>
      <c r="X2" s="62" t="s">
        <v>145</v>
      </c>
      <c r="Y2" s="62" t="s">
        <v>146</v>
      </c>
      <c r="Z2" s="62" t="s">
        <v>148</v>
      </c>
      <c r="AA2" s="62" t="s">
        <v>147</v>
      </c>
    </row>
    <row r="3" spans="1:28" x14ac:dyDescent="0.25">
      <c r="A3">
        <v>4.1723990600299077</v>
      </c>
      <c r="J3">
        <v>2</v>
      </c>
      <c r="K3">
        <f t="shared" ref="K3:K33" si="1">$E$16+$H$2*J3</f>
        <v>1.5642853328043458</v>
      </c>
      <c r="L3">
        <v>31</v>
      </c>
      <c r="M3">
        <f t="shared" si="0"/>
        <v>3.1E-2</v>
      </c>
      <c r="N3">
        <f t="shared" ref="N3:N33" si="2">1/(10-1)</f>
        <v>0.1111111111111111</v>
      </c>
      <c r="X3" s="94">
        <v>2</v>
      </c>
      <c r="Y3" s="94">
        <f t="array" ref="Y3:Y11">FREQUENCY(A:A,X3:X11)</f>
        <v>106</v>
      </c>
      <c r="Z3" s="94">
        <f>1/9</f>
        <v>0.1111111111111111</v>
      </c>
      <c r="AA3" s="94">
        <f>Y3/$Y$12</f>
        <v>0.106</v>
      </c>
    </row>
    <row r="4" spans="1:28" ht="15.75" thickBot="1" x14ac:dyDescent="0.3">
      <c r="A4">
        <v>8.3322244941557067</v>
      </c>
      <c r="J4">
        <v>3</v>
      </c>
      <c r="K4">
        <f t="shared" si="1"/>
        <v>1.8450546662800988</v>
      </c>
      <c r="L4">
        <v>26</v>
      </c>
      <c r="M4">
        <f t="shared" si="0"/>
        <v>2.5999999999999999E-2</v>
      </c>
      <c r="N4">
        <f t="shared" si="2"/>
        <v>0.1111111111111111</v>
      </c>
      <c r="X4" s="89">
        <v>3</v>
      </c>
      <c r="Y4" s="89">
        <v>100</v>
      </c>
      <c r="Z4" s="89">
        <f t="shared" ref="Z4:Z11" si="3">1/9</f>
        <v>0.1111111111111111</v>
      </c>
      <c r="AA4" s="89">
        <f t="shared" ref="AA4:AA11" si="4">Y4/$Y$12</f>
        <v>0.1</v>
      </c>
    </row>
    <row r="5" spans="1:28" x14ac:dyDescent="0.25">
      <c r="A5">
        <v>8.6848963896603291</v>
      </c>
      <c r="D5" s="18" t="s">
        <v>18</v>
      </c>
      <c r="E5" s="18"/>
      <c r="J5">
        <v>4</v>
      </c>
      <c r="K5">
        <f t="shared" si="1"/>
        <v>2.1258239997558519</v>
      </c>
      <c r="L5">
        <v>29</v>
      </c>
      <c r="M5">
        <f t="shared" si="0"/>
        <v>2.9000000000000001E-2</v>
      </c>
      <c r="N5">
        <f t="shared" si="2"/>
        <v>0.1111111111111111</v>
      </c>
      <c r="X5" s="89">
        <v>4</v>
      </c>
      <c r="Y5" s="89">
        <v>116</v>
      </c>
      <c r="Z5" s="89">
        <f t="shared" si="3"/>
        <v>0.1111111111111111</v>
      </c>
      <c r="AA5" s="89">
        <f t="shared" si="4"/>
        <v>0.11600000000000001</v>
      </c>
    </row>
    <row r="6" spans="1:28" x14ac:dyDescent="0.25">
      <c r="A6">
        <v>6.4109317300943021</v>
      </c>
      <c r="D6" s="2"/>
      <c r="E6" s="2"/>
      <c r="J6">
        <v>5</v>
      </c>
      <c r="K6">
        <f t="shared" si="1"/>
        <v>2.406593333231605</v>
      </c>
      <c r="L6">
        <v>35</v>
      </c>
      <c r="M6">
        <f t="shared" si="0"/>
        <v>3.5000000000000003E-2</v>
      </c>
      <c r="N6">
        <f t="shared" si="2"/>
        <v>0.1111111111111111</v>
      </c>
      <c r="X6" s="89">
        <v>5</v>
      </c>
      <c r="Y6" s="89">
        <v>100</v>
      </c>
      <c r="Z6" s="89">
        <f t="shared" si="3"/>
        <v>0.1111111111111111</v>
      </c>
      <c r="AA6" s="89">
        <f t="shared" si="4"/>
        <v>0.1</v>
      </c>
    </row>
    <row r="7" spans="1:28" x14ac:dyDescent="0.25">
      <c r="A7">
        <v>8.5450910977507863</v>
      </c>
      <c r="D7" s="2" t="s">
        <v>19</v>
      </c>
      <c r="E7" s="2">
        <v>5.5741835993530167</v>
      </c>
      <c r="J7">
        <v>6</v>
      </c>
      <c r="K7">
        <f t="shared" si="1"/>
        <v>2.687362666707358</v>
      </c>
      <c r="L7">
        <v>28</v>
      </c>
      <c r="M7">
        <f t="shared" si="0"/>
        <v>2.8000000000000001E-2</v>
      </c>
      <c r="N7">
        <f t="shared" si="2"/>
        <v>0.1111111111111111</v>
      </c>
      <c r="X7" s="89">
        <v>6</v>
      </c>
      <c r="Y7" s="89">
        <v>132</v>
      </c>
      <c r="Z7" s="89">
        <f t="shared" si="3"/>
        <v>0.1111111111111111</v>
      </c>
      <c r="AA7" s="89">
        <f t="shared" si="4"/>
        <v>0.13200000000000001</v>
      </c>
    </row>
    <row r="8" spans="1:28" x14ac:dyDescent="0.25">
      <c r="A8">
        <v>9.7148960844752352</v>
      </c>
      <c r="D8" s="2" t="s">
        <v>20</v>
      </c>
      <c r="E8" s="2">
        <v>8.1831950180866017E-2</v>
      </c>
      <c r="J8">
        <v>7</v>
      </c>
      <c r="K8">
        <f t="shared" si="1"/>
        <v>2.9681320001831111</v>
      </c>
      <c r="L8">
        <v>24</v>
      </c>
      <c r="M8">
        <f t="shared" si="0"/>
        <v>2.4E-2</v>
      </c>
      <c r="N8">
        <f t="shared" si="2"/>
        <v>0.1111111111111111</v>
      </c>
      <c r="X8" s="89">
        <v>7</v>
      </c>
      <c r="Y8" s="89">
        <v>98</v>
      </c>
      <c r="Z8" s="89">
        <f t="shared" si="3"/>
        <v>0.1111111111111111</v>
      </c>
      <c r="AA8" s="89">
        <f t="shared" si="4"/>
        <v>9.8000000000000004E-2</v>
      </c>
    </row>
    <row r="9" spans="1:28" x14ac:dyDescent="0.25">
      <c r="A9">
        <v>7.4618060853907897</v>
      </c>
      <c r="D9" s="2" t="s">
        <v>21</v>
      </c>
      <c r="E9" s="2">
        <v>5.6678212836085091</v>
      </c>
      <c r="J9">
        <v>8</v>
      </c>
      <c r="K9">
        <f t="shared" si="1"/>
        <v>3.2489013336588641</v>
      </c>
      <c r="L9">
        <v>32</v>
      </c>
      <c r="M9">
        <f t="shared" si="0"/>
        <v>3.2000000000000001E-2</v>
      </c>
      <c r="N9">
        <f t="shared" si="2"/>
        <v>0.1111111111111111</v>
      </c>
      <c r="X9" s="89">
        <v>8</v>
      </c>
      <c r="Y9" s="89">
        <v>130</v>
      </c>
      <c r="Z9" s="89">
        <f t="shared" si="3"/>
        <v>0.1111111111111111</v>
      </c>
      <c r="AA9" s="89">
        <f t="shared" si="4"/>
        <v>0.13</v>
      </c>
    </row>
    <row r="10" spans="1:28" x14ac:dyDescent="0.25">
      <c r="A10">
        <v>6.0346385082552567</v>
      </c>
      <c r="D10" s="2" t="s">
        <v>22</v>
      </c>
      <c r="E10" s="2">
        <v>6.0346385082552567</v>
      </c>
      <c r="J10">
        <v>9</v>
      </c>
      <c r="K10">
        <f t="shared" si="1"/>
        <v>3.5296706671346172</v>
      </c>
      <c r="L10">
        <v>31</v>
      </c>
      <c r="M10">
        <f t="shared" si="0"/>
        <v>3.1E-2</v>
      </c>
      <c r="N10">
        <f t="shared" si="2"/>
        <v>0.1111111111111111</v>
      </c>
      <c r="X10" s="89">
        <v>9</v>
      </c>
      <c r="Y10" s="89">
        <v>100</v>
      </c>
      <c r="Z10" s="89">
        <f t="shared" si="3"/>
        <v>0.1111111111111111</v>
      </c>
      <c r="AA10" s="89">
        <f t="shared" si="4"/>
        <v>0.1</v>
      </c>
    </row>
    <row r="11" spans="1:28" x14ac:dyDescent="0.25">
      <c r="A11">
        <v>7.6235847041230507</v>
      </c>
      <c r="D11" s="2" t="s">
        <v>23</v>
      </c>
      <c r="E11" s="2">
        <v>2.5877534794496437</v>
      </c>
      <c r="J11">
        <v>10</v>
      </c>
      <c r="K11">
        <f t="shared" si="1"/>
        <v>3.8104400006103702</v>
      </c>
      <c r="L11">
        <v>40</v>
      </c>
      <c r="M11">
        <f t="shared" si="0"/>
        <v>0.04</v>
      </c>
      <c r="N11">
        <f t="shared" si="2"/>
        <v>0.1111111111111111</v>
      </c>
      <c r="X11" s="64">
        <v>10</v>
      </c>
      <c r="Y11" s="64">
        <v>118</v>
      </c>
      <c r="Z11" s="64">
        <f t="shared" si="3"/>
        <v>0.1111111111111111</v>
      </c>
      <c r="AA11" s="64">
        <f t="shared" si="4"/>
        <v>0.11799999999999999</v>
      </c>
    </row>
    <row r="12" spans="1:28" x14ac:dyDescent="0.25">
      <c r="A12">
        <v>7.1871395001068148</v>
      </c>
      <c r="D12" s="2" t="s">
        <v>24</v>
      </c>
      <c r="E12" s="2">
        <v>6.6964680704037383</v>
      </c>
      <c r="J12">
        <v>11</v>
      </c>
      <c r="K12">
        <f t="shared" si="1"/>
        <v>4.0912093340861233</v>
      </c>
      <c r="L12">
        <v>30</v>
      </c>
      <c r="M12">
        <f t="shared" si="0"/>
        <v>0.03</v>
      </c>
      <c r="N12">
        <f t="shared" si="2"/>
        <v>0.1111111111111111</v>
      </c>
      <c r="X12" s="94"/>
      <c r="Y12" s="94">
        <f>SUM(Y3:Y11)</f>
        <v>1000</v>
      </c>
      <c r="Z12" s="94">
        <f>SUM(Z3:Z11)</f>
        <v>1.0000000000000002</v>
      </c>
      <c r="AA12" s="94">
        <f>SUM(AA3:AA11)</f>
        <v>1</v>
      </c>
    </row>
    <row r="13" spans="1:28" x14ac:dyDescent="0.25">
      <c r="A13">
        <v>2.2505569627979369</v>
      </c>
      <c r="D13" s="2" t="s">
        <v>25</v>
      </c>
      <c r="E13" s="2">
        <v>-1.1651030385446517</v>
      </c>
      <c r="J13">
        <v>12</v>
      </c>
      <c r="K13">
        <f t="shared" si="1"/>
        <v>4.3719786675618764</v>
      </c>
      <c r="L13">
        <v>23</v>
      </c>
      <c r="M13">
        <f t="shared" si="0"/>
        <v>2.3E-2</v>
      </c>
      <c r="N13">
        <f t="shared" si="2"/>
        <v>0.1111111111111111</v>
      </c>
    </row>
    <row r="14" spans="1:28" x14ac:dyDescent="0.25">
      <c r="A14">
        <v>2.0613116855372784</v>
      </c>
      <c r="D14" s="2" t="s">
        <v>26</v>
      </c>
      <c r="E14" s="2">
        <v>-2.1997527433880473E-2</v>
      </c>
      <c r="J14">
        <v>13</v>
      </c>
      <c r="K14">
        <f t="shared" si="1"/>
        <v>4.6527480010376294</v>
      </c>
      <c r="L14">
        <v>31</v>
      </c>
      <c r="M14">
        <f t="shared" si="0"/>
        <v>3.1E-2</v>
      </c>
      <c r="N14">
        <f t="shared" si="2"/>
        <v>0.1111111111111111</v>
      </c>
      <c r="Y14" s="62" t="s">
        <v>130</v>
      </c>
    </row>
    <row r="15" spans="1:28" x14ac:dyDescent="0.25">
      <c r="A15">
        <v>9.3344828638569286</v>
      </c>
      <c r="D15" s="2" t="s">
        <v>27</v>
      </c>
      <c r="E15" s="2">
        <v>8.9846186712240979</v>
      </c>
      <c r="J15">
        <v>14</v>
      </c>
      <c r="K15">
        <f t="shared" si="1"/>
        <v>4.9335173345133825</v>
      </c>
      <c r="L15">
        <v>28</v>
      </c>
      <c r="M15">
        <f t="shared" si="0"/>
        <v>2.8000000000000001E-2</v>
      </c>
      <c r="N15">
        <f t="shared" si="2"/>
        <v>0.1111111111111111</v>
      </c>
      <c r="Y15" s="62">
        <v>1.5</v>
      </c>
      <c r="AB15" t="s">
        <v>144</v>
      </c>
    </row>
    <row r="16" spans="1:28" x14ac:dyDescent="0.25">
      <c r="A16">
        <v>5.7687612537003696</v>
      </c>
      <c r="D16" s="2" t="s">
        <v>28</v>
      </c>
      <c r="E16" s="2">
        <v>1.0027466658528397</v>
      </c>
      <c r="J16">
        <v>15</v>
      </c>
      <c r="K16">
        <f t="shared" si="1"/>
        <v>5.2142866679891355</v>
      </c>
      <c r="L16">
        <v>33</v>
      </c>
      <c r="M16">
        <f t="shared" si="0"/>
        <v>3.3000000000000002E-2</v>
      </c>
      <c r="N16">
        <f t="shared" si="2"/>
        <v>0.1111111111111111</v>
      </c>
      <c r="Y16" s="62">
        <v>2.5</v>
      </c>
    </row>
    <row r="17" spans="1:25" x14ac:dyDescent="0.25">
      <c r="A17">
        <v>4.0993377483443707</v>
      </c>
      <c r="D17" s="2" t="s">
        <v>29</v>
      </c>
      <c r="E17" s="2">
        <v>9.9873653370769375</v>
      </c>
      <c r="J17">
        <v>16</v>
      </c>
      <c r="K17">
        <f t="shared" si="1"/>
        <v>5.4950560014648886</v>
      </c>
      <c r="L17">
        <v>30</v>
      </c>
      <c r="M17">
        <f t="shared" si="0"/>
        <v>0.03</v>
      </c>
      <c r="N17">
        <f t="shared" si="2"/>
        <v>0.1111111111111111</v>
      </c>
      <c r="Y17" s="62">
        <v>3.5</v>
      </c>
    </row>
    <row r="18" spans="1:25" x14ac:dyDescent="0.25">
      <c r="A18">
        <v>4.5223242896816913</v>
      </c>
      <c r="D18" s="2" t="s">
        <v>30</v>
      </c>
      <c r="E18" s="2">
        <v>5574.1835993530167</v>
      </c>
      <c r="J18">
        <v>17</v>
      </c>
      <c r="K18">
        <f t="shared" si="1"/>
        <v>5.7758253349406417</v>
      </c>
      <c r="L18">
        <v>39</v>
      </c>
      <c r="M18">
        <f t="shared" si="0"/>
        <v>3.9E-2</v>
      </c>
      <c r="N18">
        <f t="shared" si="2"/>
        <v>0.1111111111111111</v>
      </c>
      <c r="Y18" s="62">
        <v>4.5</v>
      </c>
    </row>
    <row r="19" spans="1:25" ht="15.75" thickBot="1" x14ac:dyDescent="0.3">
      <c r="A19">
        <v>2.5554368724631491</v>
      </c>
      <c r="D19" s="17" t="s">
        <v>31</v>
      </c>
      <c r="E19" s="17">
        <v>1000</v>
      </c>
      <c r="J19">
        <v>18</v>
      </c>
      <c r="K19">
        <f t="shared" si="1"/>
        <v>6.0565946684163947</v>
      </c>
      <c r="L19">
        <v>41</v>
      </c>
      <c r="M19">
        <f t="shared" si="0"/>
        <v>4.1000000000000002E-2</v>
      </c>
      <c r="N19">
        <f t="shared" si="2"/>
        <v>0.1111111111111111</v>
      </c>
      <c r="P19" t="s">
        <v>142</v>
      </c>
      <c r="Y19" s="62">
        <v>5.5</v>
      </c>
    </row>
    <row r="20" spans="1:25" x14ac:dyDescent="0.25">
      <c r="A20">
        <v>4.4108096560563981</v>
      </c>
      <c r="J20">
        <v>19</v>
      </c>
      <c r="K20">
        <f t="shared" si="1"/>
        <v>6.3373640018921478</v>
      </c>
      <c r="L20">
        <v>33</v>
      </c>
      <c r="M20">
        <f t="shared" si="0"/>
        <v>3.3000000000000002E-2</v>
      </c>
      <c r="N20">
        <f t="shared" si="2"/>
        <v>0.1111111111111111</v>
      </c>
      <c r="Y20" s="62">
        <v>6.5</v>
      </c>
    </row>
    <row r="21" spans="1:25" x14ac:dyDescent="0.25">
      <c r="A21">
        <v>6.8976409192175057</v>
      </c>
      <c r="J21">
        <v>20</v>
      </c>
      <c r="K21">
        <f t="shared" si="1"/>
        <v>6.6181333353679008</v>
      </c>
      <c r="L21">
        <v>25</v>
      </c>
      <c r="M21">
        <f t="shared" si="0"/>
        <v>2.5000000000000001E-2</v>
      </c>
      <c r="N21">
        <f t="shared" si="2"/>
        <v>0.1111111111111111</v>
      </c>
      <c r="Y21" s="62">
        <v>7.5</v>
      </c>
    </row>
    <row r="22" spans="1:25" x14ac:dyDescent="0.25">
      <c r="A22">
        <v>1.0274666585283976</v>
      </c>
      <c r="J22">
        <v>21</v>
      </c>
      <c r="K22">
        <f t="shared" si="1"/>
        <v>6.8989026688436539</v>
      </c>
      <c r="L22">
        <v>22</v>
      </c>
      <c r="M22">
        <f t="shared" si="0"/>
        <v>2.1999999999999999E-2</v>
      </c>
      <c r="N22">
        <f t="shared" si="2"/>
        <v>0.1111111111111111</v>
      </c>
      <c r="Y22" s="62">
        <v>8.5</v>
      </c>
    </row>
    <row r="23" spans="1:25" x14ac:dyDescent="0.25">
      <c r="A23">
        <v>4.1240577410199286</v>
      </c>
      <c r="J23">
        <v>22</v>
      </c>
      <c r="K23">
        <f t="shared" si="1"/>
        <v>7.1796720023194069</v>
      </c>
      <c r="L23">
        <v>36</v>
      </c>
      <c r="M23">
        <f t="shared" si="0"/>
        <v>3.5999999999999997E-2</v>
      </c>
      <c r="N23">
        <f t="shared" si="2"/>
        <v>0.1111111111111111</v>
      </c>
      <c r="Y23" s="62">
        <v>9.5</v>
      </c>
    </row>
    <row r="24" spans="1:25" x14ac:dyDescent="0.25">
      <c r="A24">
        <v>9.104037598803675</v>
      </c>
      <c r="J24">
        <v>23</v>
      </c>
      <c r="K24">
        <f t="shared" si="1"/>
        <v>7.46044133579516</v>
      </c>
      <c r="L24">
        <v>30</v>
      </c>
      <c r="M24">
        <f t="shared" si="0"/>
        <v>0.03</v>
      </c>
      <c r="N24">
        <f t="shared" si="2"/>
        <v>0.1111111111111111</v>
      </c>
    </row>
    <row r="25" spans="1:25" x14ac:dyDescent="0.25">
      <c r="A25">
        <v>7.6705526902066108</v>
      </c>
      <c r="J25">
        <v>24</v>
      </c>
      <c r="K25">
        <f t="shared" si="1"/>
        <v>7.7412106692709131</v>
      </c>
      <c r="L25">
        <v>46</v>
      </c>
      <c r="M25">
        <f t="shared" si="0"/>
        <v>4.5999999999999999E-2</v>
      </c>
      <c r="N25">
        <f t="shared" si="2"/>
        <v>0.1111111111111111</v>
      </c>
    </row>
    <row r="26" spans="1:25" x14ac:dyDescent="0.25">
      <c r="A26">
        <v>5.0057374797814873</v>
      </c>
      <c r="J26">
        <v>25</v>
      </c>
      <c r="K26">
        <f t="shared" si="1"/>
        <v>8.0219800027466661</v>
      </c>
      <c r="L26">
        <v>32</v>
      </c>
      <c r="M26">
        <f t="shared" si="0"/>
        <v>3.2000000000000001E-2</v>
      </c>
      <c r="N26">
        <f t="shared" si="2"/>
        <v>0.1111111111111111</v>
      </c>
    </row>
    <row r="27" spans="1:25" x14ac:dyDescent="0.25">
      <c r="A27">
        <v>9.7396160771507923</v>
      </c>
      <c r="J27">
        <v>26</v>
      </c>
      <c r="K27">
        <f t="shared" si="1"/>
        <v>8.3027493362224192</v>
      </c>
      <c r="L27">
        <v>30</v>
      </c>
      <c r="M27">
        <f t="shared" si="0"/>
        <v>0.03</v>
      </c>
      <c r="N27">
        <f t="shared" si="2"/>
        <v>0.1111111111111111</v>
      </c>
    </row>
    <row r="28" spans="1:25" x14ac:dyDescent="0.25">
      <c r="A28">
        <v>1.2889492477187414</v>
      </c>
      <c r="J28">
        <v>27</v>
      </c>
      <c r="K28">
        <f t="shared" si="1"/>
        <v>8.5835186696981722</v>
      </c>
      <c r="L28">
        <v>27</v>
      </c>
      <c r="M28">
        <f t="shared" si="0"/>
        <v>2.7E-2</v>
      </c>
      <c r="N28">
        <f t="shared" si="2"/>
        <v>0.1111111111111111</v>
      </c>
    </row>
    <row r="29" spans="1:25" x14ac:dyDescent="0.25">
      <c r="A29">
        <v>7.9770805993835259</v>
      </c>
      <c r="J29">
        <v>28</v>
      </c>
      <c r="K29">
        <f t="shared" si="1"/>
        <v>8.8642880031739253</v>
      </c>
      <c r="L29">
        <v>22</v>
      </c>
      <c r="M29">
        <f t="shared" si="0"/>
        <v>2.1999999999999999E-2</v>
      </c>
      <c r="N29">
        <f t="shared" si="2"/>
        <v>0.1111111111111111</v>
      </c>
    </row>
    <row r="30" spans="1:25" x14ac:dyDescent="0.25">
      <c r="A30">
        <v>7.6348460341196942</v>
      </c>
      <c r="J30">
        <v>29</v>
      </c>
      <c r="K30">
        <f t="shared" si="1"/>
        <v>9.1450573366496783</v>
      </c>
      <c r="L30">
        <v>32</v>
      </c>
      <c r="M30">
        <f t="shared" si="0"/>
        <v>3.2000000000000001E-2</v>
      </c>
      <c r="N30">
        <f t="shared" si="2"/>
        <v>0.1111111111111111</v>
      </c>
    </row>
    <row r="31" spans="1:25" x14ac:dyDescent="0.25">
      <c r="A31">
        <v>8.8016296884060186</v>
      </c>
      <c r="J31">
        <v>30</v>
      </c>
      <c r="K31">
        <f t="shared" si="1"/>
        <v>9.4258266701254314</v>
      </c>
      <c r="L31">
        <v>28</v>
      </c>
      <c r="M31">
        <f t="shared" si="0"/>
        <v>2.8000000000000001E-2</v>
      </c>
      <c r="N31">
        <f t="shared" si="2"/>
        <v>0.1111111111111111</v>
      </c>
    </row>
    <row r="32" spans="1:25" x14ac:dyDescent="0.25">
      <c r="A32">
        <v>2.4700155644398327</v>
      </c>
      <c r="J32">
        <v>31</v>
      </c>
      <c r="K32">
        <f t="shared" si="1"/>
        <v>9.7065960036011845</v>
      </c>
      <c r="L32">
        <v>37</v>
      </c>
      <c r="M32">
        <f t="shared" si="0"/>
        <v>3.6999999999999998E-2</v>
      </c>
      <c r="N32">
        <f t="shared" si="2"/>
        <v>0.1111111111111111</v>
      </c>
    </row>
    <row r="33" spans="1:48" x14ac:dyDescent="0.25">
      <c r="A33">
        <v>5.6951506088442647</v>
      </c>
      <c r="J33">
        <v>32</v>
      </c>
      <c r="K33">
        <f t="shared" si="1"/>
        <v>9.9873653370769375</v>
      </c>
      <c r="L33">
        <v>39</v>
      </c>
      <c r="M33">
        <f t="shared" si="0"/>
        <v>3.9E-2</v>
      </c>
      <c r="N33">
        <f t="shared" si="2"/>
        <v>0.1111111111111111</v>
      </c>
    </row>
    <row r="34" spans="1:48" x14ac:dyDescent="0.25">
      <c r="A34">
        <v>3.6148258919034397</v>
      </c>
      <c r="L34">
        <f>SUM(L2:L33)</f>
        <v>1000</v>
      </c>
      <c r="M34">
        <f>SUM(M2:M33)</f>
        <v>1.0000000000000004</v>
      </c>
    </row>
    <row r="35" spans="1:48" x14ac:dyDescent="0.25">
      <c r="A35">
        <v>2.7100741599780269</v>
      </c>
    </row>
    <row r="36" spans="1:48" x14ac:dyDescent="0.25">
      <c r="A36">
        <v>2.4392529068880275</v>
      </c>
    </row>
    <row r="37" spans="1:48" x14ac:dyDescent="0.25">
      <c r="A37">
        <v>8.9686269722586758</v>
      </c>
    </row>
    <row r="38" spans="1:48" x14ac:dyDescent="0.25">
      <c r="A38">
        <v>4.4476149784844505</v>
      </c>
    </row>
    <row r="39" spans="1:48" x14ac:dyDescent="0.25">
      <c r="A39">
        <v>6.6600543229468672</v>
      </c>
      <c r="C39" s="5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69"/>
      <c r="AS39" s="1"/>
      <c r="AT39" s="1"/>
      <c r="AU39" s="1"/>
      <c r="AV39" s="1"/>
    </row>
    <row r="40" spans="1:48" x14ac:dyDescent="0.25">
      <c r="A40">
        <v>9.0210882900479135</v>
      </c>
      <c r="C40" s="69" t="s">
        <v>149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69"/>
      <c r="AS40" s="1"/>
      <c r="AT40" s="1"/>
      <c r="AU40" s="1"/>
      <c r="AV40" s="1"/>
    </row>
    <row r="41" spans="1:48" x14ac:dyDescent="0.25">
      <c r="A41">
        <v>9.6055787835322128</v>
      </c>
      <c r="C41" s="6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69"/>
      <c r="AS41" s="1"/>
      <c r="AT41" s="1"/>
      <c r="AU41" s="1"/>
      <c r="AV41" s="1"/>
    </row>
    <row r="42" spans="1:48" x14ac:dyDescent="0.25">
      <c r="A42">
        <v>2.3697622608111821</v>
      </c>
      <c r="C42" s="69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69"/>
      <c r="AS42" s="1"/>
      <c r="AT42" s="1"/>
      <c r="AU42" s="1"/>
      <c r="AV42" s="1"/>
    </row>
    <row r="43" spans="1:48" x14ac:dyDescent="0.25">
      <c r="A43">
        <v>1.4584185308389539</v>
      </c>
      <c r="C43" s="69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69"/>
      <c r="AS43" s="1"/>
      <c r="AT43" s="1"/>
      <c r="AU43" s="1"/>
      <c r="AV43" s="1"/>
    </row>
    <row r="44" spans="1:48" x14ac:dyDescent="0.25">
      <c r="A44">
        <v>4.7365642262031926</v>
      </c>
      <c r="C44" s="69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69"/>
      <c r="AS44" s="1"/>
      <c r="AT44" s="1"/>
      <c r="AU44" s="1"/>
      <c r="AV44" s="1"/>
    </row>
    <row r="45" spans="1:48" x14ac:dyDescent="0.25">
      <c r="A45">
        <v>1.7028717917416913</v>
      </c>
      <c r="C45" s="6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69"/>
      <c r="AS45" s="1"/>
      <c r="AT45" s="1"/>
      <c r="AU45" s="1"/>
      <c r="AV45" s="1"/>
    </row>
    <row r="46" spans="1:48" x14ac:dyDescent="0.25">
      <c r="A46">
        <v>5.6031373027741322</v>
      </c>
      <c r="C46" s="69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69"/>
      <c r="AS46" s="1"/>
      <c r="AT46" s="1"/>
      <c r="AU46" s="1"/>
      <c r="AV46" s="1"/>
    </row>
    <row r="47" spans="1:48" x14ac:dyDescent="0.25">
      <c r="A47">
        <v>4.4039429914242989</v>
      </c>
      <c r="C47" s="69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69"/>
      <c r="AS47" s="1"/>
      <c r="AT47" s="1"/>
      <c r="AU47" s="1"/>
      <c r="AV47" s="1"/>
    </row>
    <row r="48" spans="1:48" x14ac:dyDescent="0.25">
      <c r="A48">
        <v>5.3034760582293163</v>
      </c>
      <c r="C48" s="69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69"/>
      <c r="AS48" s="1"/>
      <c r="AT48" s="1"/>
      <c r="AU48" s="1"/>
      <c r="AV48" s="1"/>
    </row>
    <row r="49" spans="1:48" x14ac:dyDescent="0.25">
      <c r="A49">
        <v>9.781090731528673</v>
      </c>
      <c r="C49" s="6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69"/>
      <c r="AS49" s="1"/>
      <c r="AT49" s="1"/>
      <c r="AU49" s="1"/>
      <c r="AV49" s="1"/>
    </row>
    <row r="50" spans="1:48" x14ac:dyDescent="0.25">
      <c r="A50">
        <v>9.0749229407635728</v>
      </c>
      <c r="C50" s="6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69"/>
      <c r="AS50" s="1"/>
      <c r="AT50" s="1"/>
      <c r="AU50" s="1"/>
      <c r="AV50" s="1"/>
    </row>
    <row r="51" spans="1:48" x14ac:dyDescent="0.25">
      <c r="A51">
        <v>9.7475814081240273</v>
      </c>
      <c r="C51" s="69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69"/>
      <c r="AS51" s="1"/>
      <c r="AT51" s="1"/>
      <c r="AU51" s="1"/>
      <c r="AV51" s="1"/>
    </row>
    <row r="52" spans="1:48" x14ac:dyDescent="0.25">
      <c r="A52">
        <v>5.3655507065034946</v>
      </c>
      <c r="C52" s="69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69"/>
      <c r="AS52" s="1"/>
      <c r="AT52" s="1"/>
      <c r="AU52" s="1"/>
      <c r="AV52" s="1"/>
    </row>
    <row r="53" spans="1:48" x14ac:dyDescent="0.25">
      <c r="A53">
        <v>5.2098147526474801</v>
      </c>
      <c r="C53" s="6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69"/>
      <c r="AS53" s="1"/>
      <c r="AT53" s="1"/>
      <c r="AU53" s="1"/>
      <c r="AV53" s="1"/>
    </row>
    <row r="54" spans="1:48" x14ac:dyDescent="0.25">
      <c r="A54">
        <v>3.2654499954222236</v>
      </c>
      <c r="C54" s="69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69"/>
      <c r="AS54" s="1"/>
      <c r="AT54" s="1"/>
      <c r="AU54" s="1"/>
      <c r="AV54" s="1"/>
    </row>
    <row r="55" spans="1:48" x14ac:dyDescent="0.25">
      <c r="A55">
        <v>3.7774285103915526</v>
      </c>
      <c r="C55" s="69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69"/>
      <c r="AS55" s="1"/>
      <c r="AT55" s="1"/>
      <c r="AU55" s="1"/>
      <c r="AV55" s="1"/>
    </row>
    <row r="56" spans="1:48" x14ac:dyDescent="0.25">
      <c r="A56">
        <v>6.370555742057558</v>
      </c>
      <c r="C56" s="69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69"/>
      <c r="AS56" s="1"/>
      <c r="AT56" s="1"/>
      <c r="AU56" s="1"/>
      <c r="AV56" s="1"/>
    </row>
    <row r="57" spans="1:48" x14ac:dyDescent="0.25">
      <c r="A57">
        <v>8.2075258644367821</v>
      </c>
      <c r="C57" s="69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69"/>
      <c r="AS57" s="1"/>
      <c r="AT57" s="1"/>
      <c r="AU57" s="1"/>
      <c r="AV57" s="1"/>
    </row>
    <row r="58" spans="1:48" x14ac:dyDescent="0.25">
      <c r="A58">
        <v>2.338175603503525</v>
      </c>
      <c r="C58" s="69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69"/>
      <c r="AS58" s="1"/>
      <c r="AT58" s="1"/>
      <c r="AU58" s="1"/>
      <c r="AV58" s="1"/>
    </row>
    <row r="59" spans="1:48" x14ac:dyDescent="0.25">
      <c r="A59">
        <v>3.0528580584124274</v>
      </c>
      <c r="C59" s="6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69"/>
      <c r="AS59" s="1"/>
      <c r="AT59" s="1"/>
      <c r="AU59" s="1"/>
      <c r="AV59" s="1"/>
    </row>
    <row r="60" spans="1:48" x14ac:dyDescent="0.25">
      <c r="A60">
        <v>1.9942930387279885</v>
      </c>
      <c r="C60" s="6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69"/>
      <c r="AS60" s="1"/>
      <c r="AT60" s="1"/>
      <c r="AU60" s="1"/>
      <c r="AV60" s="1"/>
    </row>
    <row r="61" spans="1:48" x14ac:dyDescent="0.25">
      <c r="A61">
        <v>2.1906796472060304</v>
      </c>
      <c r="C61" s="69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69"/>
      <c r="AS61" s="1"/>
      <c r="AT61" s="1"/>
      <c r="AU61" s="1"/>
      <c r="AV61" s="1"/>
    </row>
    <row r="62" spans="1:48" x14ac:dyDescent="0.25">
      <c r="A62">
        <v>5.2098147526474801</v>
      </c>
      <c r="C62" s="69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69"/>
      <c r="AS62" s="1"/>
      <c r="AT62" s="1"/>
      <c r="AU62" s="1"/>
      <c r="AV62" s="1"/>
    </row>
    <row r="63" spans="1:48" x14ac:dyDescent="0.25">
      <c r="A63">
        <v>5.8184759056367685</v>
      </c>
      <c r="C63" s="6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69"/>
      <c r="AS63" s="1"/>
      <c r="AT63" s="1"/>
      <c r="AU63" s="1"/>
      <c r="AV63" s="1"/>
    </row>
    <row r="64" spans="1:48" x14ac:dyDescent="0.25">
      <c r="A64">
        <v>8.0193792535172577</v>
      </c>
      <c r="C64" s="6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69"/>
      <c r="AS64" s="1"/>
      <c r="AT64" s="1"/>
      <c r="AU64" s="1"/>
      <c r="AV64" s="1"/>
    </row>
    <row r="65" spans="1:48" x14ac:dyDescent="0.25">
      <c r="A65">
        <v>2.7628101443525499</v>
      </c>
      <c r="C65" s="6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69"/>
      <c r="AS65" s="1"/>
      <c r="AT65" s="1"/>
      <c r="AU65" s="1"/>
      <c r="AV65" s="1"/>
    </row>
    <row r="66" spans="1:48" x14ac:dyDescent="0.25">
      <c r="A66">
        <v>5.7162999359111302</v>
      </c>
      <c r="C66" s="69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69"/>
      <c r="AS66" s="1"/>
      <c r="AT66" s="1"/>
      <c r="AU66" s="1"/>
      <c r="AV66" s="1"/>
    </row>
    <row r="67" spans="1:48" x14ac:dyDescent="0.25">
      <c r="A67">
        <v>3.1316873683889281</v>
      </c>
      <c r="C67" s="69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69"/>
      <c r="AS67" s="1"/>
      <c r="AT67" s="1"/>
      <c r="AU67" s="1"/>
      <c r="AV67" s="1"/>
    </row>
    <row r="68" spans="1:48" x14ac:dyDescent="0.25">
      <c r="A68">
        <v>3.076754051332133</v>
      </c>
      <c r="C68" s="69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69"/>
      <c r="AS68" s="1"/>
      <c r="AT68" s="1"/>
      <c r="AU68" s="1"/>
      <c r="AV68" s="1"/>
    </row>
    <row r="69" spans="1:48" x14ac:dyDescent="0.25">
      <c r="A69">
        <v>7.1157261879329816</v>
      </c>
      <c r="C69" s="69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69"/>
      <c r="AS69" s="1"/>
      <c r="AT69" s="1"/>
      <c r="AU69" s="1"/>
      <c r="AV69" s="1"/>
    </row>
    <row r="70" spans="1:48" x14ac:dyDescent="0.25">
      <c r="A70">
        <v>1.5292825098422194</v>
      </c>
      <c r="C70" s="6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69"/>
      <c r="AS70" s="1"/>
      <c r="AT70" s="1"/>
      <c r="AU70" s="1"/>
      <c r="AV70" s="1"/>
    </row>
    <row r="71" spans="1:48" x14ac:dyDescent="0.25">
      <c r="A71">
        <v>2.7367168187505726</v>
      </c>
      <c r="C71" s="69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69"/>
      <c r="AS71" s="1"/>
      <c r="AT71" s="1"/>
      <c r="AU71" s="1"/>
      <c r="AV71" s="1"/>
    </row>
    <row r="72" spans="1:48" x14ac:dyDescent="0.25">
      <c r="A72">
        <v>2.1541489913632619</v>
      </c>
      <c r="C72" s="6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69"/>
      <c r="AS72" s="1"/>
      <c r="AT72" s="1"/>
      <c r="AU72" s="1"/>
      <c r="AV72" s="1"/>
    </row>
    <row r="73" spans="1:48" x14ac:dyDescent="0.25">
      <c r="A73">
        <v>4.1284524063844721</v>
      </c>
      <c r="C73" s="69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69"/>
      <c r="AS73" s="1"/>
      <c r="AT73" s="1"/>
      <c r="AU73" s="1"/>
      <c r="AV73" s="1"/>
    </row>
    <row r="74" spans="1:48" x14ac:dyDescent="0.25">
      <c r="A74">
        <v>9.983520004882962</v>
      </c>
      <c r="C74" s="6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69"/>
      <c r="AS74" s="1"/>
      <c r="AT74" s="1"/>
      <c r="AU74" s="1"/>
      <c r="AV74" s="1"/>
    </row>
    <row r="75" spans="1:48" x14ac:dyDescent="0.25">
      <c r="A75">
        <v>5.2109134189886168</v>
      </c>
      <c r="C75" s="69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69"/>
      <c r="AS75" s="1"/>
      <c r="AT75" s="1"/>
      <c r="AU75" s="1"/>
      <c r="AV75" s="1"/>
    </row>
    <row r="76" spans="1:48" x14ac:dyDescent="0.25">
      <c r="A76">
        <v>3.2780846583452865</v>
      </c>
      <c r="C76" s="69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69"/>
      <c r="AS76" s="1"/>
      <c r="AT76" s="1"/>
      <c r="AU76" s="1"/>
      <c r="AV76" s="1"/>
    </row>
    <row r="77" spans="1:48" x14ac:dyDescent="0.25">
      <c r="A77">
        <v>4.9472334971160006</v>
      </c>
      <c r="C77" s="69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69"/>
      <c r="AS77" s="1"/>
      <c r="AT77" s="1"/>
      <c r="AU77" s="1"/>
      <c r="AV77" s="1"/>
    </row>
    <row r="78" spans="1:48" x14ac:dyDescent="0.25">
      <c r="A78">
        <v>4.4657429731131932</v>
      </c>
      <c r="C78" s="69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69"/>
      <c r="AS78" s="1"/>
      <c r="AT78" s="1"/>
      <c r="AU78" s="1"/>
      <c r="AV78" s="1"/>
    </row>
    <row r="79" spans="1:48" x14ac:dyDescent="0.25">
      <c r="A79">
        <v>2.4192022461622971</v>
      </c>
      <c r="C79" s="69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69"/>
      <c r="AS79" s="1"/>
      <c r="AT79" s="1"/>
      <c r="AU79" s="1"/>
      <c r="AV79" s="1"/>
    </row>
    <row r="80" spans="1:48" x14ac:dyDescent="0.25">
      <c r="A80">
        <v>2.2761009552293467</v>
      </c>
      <c r="C80" s="128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69"/>
      <c r="AS80" s="1"/>
      <c r="AT80" s="1"/>
      <c r="AU80" s="1"/>
      <c r="AV80" s="1"/>
    </row>
    <row r="81" spans="1:48" x14ac:dyDescent="0.25">
      <c r="A81">
        <v>4.3223670155949581</v>
      </c>
      <c r="AR81" s="1"/>
      <c r="AS81" s="1"/>
      <c r="AT81" s="1"/>
      <c r="AU81" s="1"/>
      <c r="AV81" s="1"/>
    </row>
    <row r="82" spans="1:48" x14ac:dyDescent="0.25">
      <c r="A82">
        <v>4.5264442884609517</v>
      </c>
    </row>
    <row r="83" spans="1:48" x14ac:dyDescent="0.25">
      <c r="A83">
        <v>9.806360057374798</v>
      </c>
    </row>
    <row r="84" spans="1:48" x14ac:dyDescent="0.25">
      <c r="A84">
        <v>5.0252388073366498</v>
      </c>
    </row>
    <row r="85" spans="1:48" x14ac:dyDescent="0.25">
      <c r="A85">
        <v>3.4871059297463911</v>
      </c>
    </row>
    <row r="86" spans="1:48" x14ac:dyDescent="0.25">
      <c r="A86">
        <v>8.3682058168279063</v>
      </c>
    </row>
    <row r="87" spans="1:48" x14ac:dyDescent="0.25">
      <c r="A87">
        <v>4.5577562791833248</v>
      </c>
    </row>
    <row r="88" spans="1:48" x14ac:dyDescent="0.25">
      <c r="A88">
        <v>7.0940275276955473</v>
      </c>
    </row>
    <row r="89" spans="1:48" x14ac:dyDescent="0.25">
      <c r="A89">
        <v>4.8598895229956973</v>
      </c>
    </row>
    <row r="90" spans="1:48" x14ac:dyDescent="0.25">
      <c r="A90">
        <v>9.8645893734550008</v>
      </c>
    </row>
    <row r="91" spans="1:48" x14ac:dyDescent="0.25">
      <c r="A91">
        <v>6.161809137241737</v>
      </c>
    </row>
    <row r="92" spans="1:48" x14ac:dyDescent="0.25">
      <c r="A92">
        <v>5.1820734275337994</v>
      </c>
    </row>
    <row r="93" spans="1:48" x14ac:dyDescent="0.25">
      <c r="A93">
        <v>1.348826563310648</v>
      </c>
    </row>
    <row r="94" spans="1:48" x14ac:dyDescent="0.25">
      <c r="A94">
        <v>4.773644215216529</v>
      </c>
    </row>
    <row r="95" spans="1:48" x14ac:dyDescent="0.25">
      <c r="A95">
        <v>9.4034241767632061</v>
      </c>
    </row>
    <row r="96" spans="1:48" x14ac:dyDescent="0.25">
      <c r="A96">
        <v>1.2650532547990356</v>
      </c>
    </row>
    <row r="97" spans="1:1" x14ac:dyDescent="0.25">
      <c r="A97">
        <v>5.540513321329386</v>
      </c>
    </row>
    <row r="98" spans="1:1" x14ac:dyDescent="0.25">
      <c r="A98">
        <v>3.2923673207800528</v>
      </c>
    </row>
    <row r="99" spans="1:1" x14ac:dyDescent="0.25">
      <c r="A99">
        <v>6.3178197576830346</v>
      </c>
    </row>
    <row r="100" spans="1:1" x14ac:dyDescent="0.25">
      <c r="A100">
        <v>9.8519547105319383</v>
      </c>
    </row>
    <row r="101" spans="1:1" x14ac:dyDescent="0.25">
      <c r="A101">
        <v>6.556230353709525</v>
      </c>
    </row>
    <row r="102" spans="1:1" x14ac:dyDescent="0.25">
      <c r="A102">
        <v>7.6156193731498156</v>
      </c>
    </row>
    <row r="103" spans="1:1" x14ac:dyDescent="0.25">
      <c r="A103">
        <v>5.144718771935179</v>
      </c>
    </row>
    <row r="104" spans="1:1" x14ac:dyDescent="0.25">
      <c r="A104">
        <v>2.2568742942594682</v>
      </c>
    </row>
    <row r="105" spans="1:1" x14ac:dyDescent="0.25">
      <c r="A105">
        <v>7.855403302102725</v>
      </c>
    </row>
    <row r="106" spans="1:1" x14ac:dyDescent="0.25">
      <c r="A106">
        <v>7.6518753624073002</v>
      </c>
    </row>
    <row r="107" spans="1:1" x14ac:dyDescent="0.25">
      <c r="A107">
        <v>3.8010498367259742</v>
      </c>
    </row>
    <row r="108" spans="1:1" x14ac:dyDescent="0.25">
      <c r="A108">
        <v>5.3010040589617606</v>
      </c>
    </row>
    <row r="109" spans="1:1" x14ac:dyDescent="0.25">
      <c r="A109">
        <v>6.7655262916959131</v>
      </c>
    </row>
    <row r="110" spans="1:1" x14ac:dyDescent="0.25">
      <c r="A110">
        <v>7.5546433912167723</v>
      </c>
    </row>
    <row r="111" spans="1:1" x14ac:dyDescent="0.25">
      <c r="A111">
        <v>5.9137852107303086</v>
      </c>
    </row>
    <row r="112" spans="1:1" x14ac:dyDescent="0.25">
      <c r="A112">
        <v>9.3364055299539164</v>
      </c>
    </row>
    <row r="113" spans="1:1" x14ac:dyDescent="0.25">
      <c r="A113">
        <v>6.0244758445997499</v>
      </c>
    </row>
    <row r="114" spans="1:1" x14ac:dyDescent="0.25">
      <c r="A114">
        <v>1.2241279335917234</v>
      </c>
    </row>
    <row r="115" spans="1:1" x14ac:dyDescent="0.25">
      <c r="A115">
        <v>9.9417706839197972</v>
      </c>
    </row>
    <row r="116" spans="1:1" x14ac:dyDescent="0.25">
      <c r="A116">
        <v>2.0121463667714465</v>
      </c>
    </row>
    <row r="117" spans="1:1" x14ac:dyDescent="0.25">
      <c r="A117">
        <v>8.112491225928526</v>
      </c>
    </row>
    <row r="118" spans="1:1" x14ac:dyDescent="0.25">
      <c r="A118">
        <v>8.4360484633930479</v>
      </c>
    </row>
    <row r="119" spans="1:1" x14ac:dyDescent="0.25">
      <c r="A119">
        <v>5.4125186925870539</v>
      </c>
    </row>
    <row r="120" spans="1:1" x14ac:dyDescent="0.25">
      <c r="A120">
        <v>7.6818140202032534</v>
      </c>
    </row>
    <row r="121" spans="1:1" x14ac:dyDescent="0.25">
      <c r="A121">
        <v>1.6559038056581317</v>
      </c>
    </row>
    <row r="122" spans="1:1" x14ac:dyDescent="0.25">
      <c r="A122">
        <v>8.7519150364696188</v>
      </c>
    </row>
    <row r="123" spans="1:1" x14ac:dyDescent="0.25">
      <c r="A123">
        <v>5.814630573442793</v>
      </c>
    </row>
    <row r="124" spans="1:1" x14ac:dyDescent="0.25">
      <c r="A124">
        <v>7.8578753013702807</v>
      </c>
    </row>
    <row r="125" spans="1:1" x14ac:dyDescent="0.25">
      <c r="A125">
        <v>7.6862086855677969</v>
      </c>
    </row>
    <row r="126" spans="1:1" x14ac:dyDescent="0.25">
      <c r="A126">
        <v>1.8717917416913359</v>
      </c>
    </row>
    <row r="127" spans="1:1" x14ac:dyDescent="0.25">
      <c r="A127">
        <v>8.1676992095706051</v>
      </c>
    </row>
    <row r="128" spans="1:1" x14ac:dyDescent="0.25">
      <c r="A128">
        <v>9.6228827784051028</v>
      </c>
    </row>
    <row r="129" spans="1:1" x14ac:dyDescent="0.25">
      <c r="A129">
        <v>6.0316171758171331</v>
      </c>
    </row>
    <row r="130" spans="1:1" x14ac:dyDescent="0.25">
      <c r="A130">
        <v>4.5811029389324629</v>
      </c>
    </row>
    <row r="131" spans="1:1" x14ac:dyDescent="0.25">
      <c r="A131">
        <v>7.806237983336894</v>
      </c>
    </row>
    <row r="132" spans="1:1" x14ac:dyDescent="0.25">
      <c r="A132">
        <v>2.4016235847041232</v>
      </c>
    </row>
    <row r="133" spans="1:1" x14ac:dyDescent="0.25">
      <c r="A133">
        <v>7.6263313699758903</v>
      </c>
    </row>
    <row r="134" spans="1:1" x14ac:dyDescent="0.25">
      <c r="A134">
        <v>5.9481185338908054</v>
      </c>
    </row>
    <row r="135" spans="1:1" x14ac:dyDescent="0.25">
      <c r="A135">
        <v>3.4096499526963102</v>
      </c>
    </row>
    <row r="136" spans="1:1" x14ac:dyDescent="0.25">
      <c r="A136">
        <v>7.0020142216254158</v>
      </c>
    </row>
    <row r="137" spans="1:1" x14ac:dyDescent="0.25">
      <c r="A137">
        <v>3.0163274025696585</v>
      </c>
    </row>
    <row r="138" spans="1:1" x14ac:dyDescent="0.25">
      <c r="A138">
        <v>5.9327372051149023</v>
      </c>
    </row>
    <row r="139" spans="1:1" x14ac:dyDescent="0.25">
      <c r="A139">
        <v>3.8051698355052341</v>
      </c>
    </row>
    <row r="140" spans="1:1" x14ac:dyDescent="0.25">
      <c r="A140">
        <v>2.3260902737510301</v>
      </c>
    </row>
    <row r="141" spans="1:1" x14ac:dyDescent="0.25">
      <c r="A141">
        <v>7.8449659718619342</v>
      </c>
    </row>
    <row r="142" spans="1:1" x14ac:dyDescent="0.25">
      <c r="A142">
        <v>6.056611835077975</v>
      </c>
    </row>
    <row r="143" spans="1:1" x14ac:dyDescent="0.25">
      <c r="A143">
        <v>7.5774407177953425</v>
      </c>
    </row>
    <row r="144" spans="1:1" x14ac:dyDescent="0.25">
      <c r="A144">
        <v>5.6652119510483114</v>
      </c>
    </row>
    <row r="145" spans="1:1" x14ac:dyDescent="0.25">
      <c r="A145">
        <v>7.5947447126682341</v>
      </c>
    </row>
    <row r="146" spans="1:1" x14ac:dyDescent="0.25">
      <c r="A146">
        <v>5.2960600604266483</v>
      </c>
    </row>
    <row r="147" spans="1:1" x14ac:dyDescent="0.25">
      <c r="A147">
        <v>3.0187994018372142</v>
      </c>
    </row>
    <row r="148" spans="1:1" x14ac:dyDescent="0.25">
      <c r="A148">
        <v>1.980010376293222</v>
      </c>
    </row>
    <row r="149" spans="1:1" x14ac:dyDescent="0.25">
      <c r="A149">
        <v>4.3751029999694815</v>
      </c>
    </row>
    <row r="150" spans="1:1" x14ac:dyDescent="0.25">
      <c r="A150">
        <v>4.8513748588518935</v>
      </c>
    </row>
    <row r="151" spans="1:1" x14ac:dyDescent="0.25">
      <c r="A151">
        <v>4.4454176458021788</v>
      </c>
    </row>
    <row r="152" spans="1:1" x14ac:dyDescent="0.25">
      <c r="A152">
        <v>7.0726035340433979</v>
      </c>
    </row>
    <row r="153" spans="1:1" x14ac:dyDescent="0.25">
      <c r="A153">
        <v>4.0290231025116734</v>
      </c>
    </row>
    <row r="154" spans="1:1" x14ac:dyDescent="0.25">
      <c r="A154">
        <v>2.9487594225898008</v>
      </c>
    </row>
    <row r="155" spans="1:1" x14ac:dyDescent="0.25">
      <c r="A155">
        <v>1.4155705435346537</v>
      </c>
    </row>
    <row r="156" spans="1:1" x14ac:dyDescent="0.25">
      <c r="A156">
        <v>5.0573747978148749</v>
      </c>
    </row>
    <row r="157" spans="1:1" x14ac:dyDescent="0.25">
      <c r="A157">
        <v>2.3436689352092044</v>
      </c>
    </row>
    <row r="158" spans="1:1" x14ac:dyDescent="0.25">
      <c r="A158">
        <v>1.3320719016083253</v>
      </c>
    </row>
    <row r="159" spans="1:1" x14ac:dyDescent="0.25">
      <c r="A159">
        <v>7.879299295022431</v>
      </c>
    </row>
    <row r="160" spans="1:1" x14ac:dyDescent="0.25">
      <c r="A160">
        <v>9.0386669515060891</v>
      </c>
    </row>
    <row r="161" spans="1:1" x14ac:dyDescent="0.25">
      <c r="A161">
        <v>6.6468703268532368</v>
      </c>
    </row>
    <row r="162" spans="1:1" x14ac:dyDescent="0.25">
      <c r="A162">
        <v>4.6008789330729094</v>
      </c>
    </row>
    <row r="163" spans="1:1" x14ac:dyDescent="0.25">
      <c r="A163">
        <v>6.7905209509567559</v>
      </c>
    </row>
    <row r="164" spans="1:1" x14ac:dyDescent="0.25">
      <c r="A164">
        <v>3.3961912900173954</v>
      </c>
    </row>
    <row r="165" spans="1:1" x14ac:dyDescent="0.25">
      <c r="A165">
        <v>7.5683767204809715</v>
      </c>
    </row>
    <row r="166" spans="1:1" x14ac:dyDescent="0.25">
      <c r="A166">
        <v>7.0498062074648278</v>
      </c>
    </row>
    <row r="167" spans="1:1" x14ac:dyDescent="0.25">
      <c r="A167">
        <v>4.2133243812372205</v>
      </c>
    </row>
    <row r="168" spans="1:1" x14ac:dyDescent="0.25">
      <c r="A168">
        <v>7.5939207129123822</v>
      </c>
    </row>
    <row r="169" spans="1:1" x14ac:dyDescent="0.25">
      <c r="A169">
        <v>9.2493362224188971</v>
      </c>
    </row>
    <row r="170" spans="1:1" x14ac:dyDescent="0.25">
      <c r="A170">
        <v>2.165410321359905</v>
      </c>
    </row>
    <row r="171" spans="1:1" x14ac:dyDescent="0.25">
      <c r="A171">
        <v>6.4559770500808735</v>
      </c>
    </row>
    <row r="172" spans="1:1" x14ac:dyDescent="0.25">
      <c r="A172">
        <v>1.9050263985106968</v>
      </c>
    </row>
    <row r="173" spans="1:1" x14ac:dyDescent="0.25">
      <c r="A173">
        <v>5.7797479171117283</v>
      </c>
    </row>
    <row r="174" spans="1:1" x14ac:dyDescent="0.25">
      <c r="A174">
        <v>9.4396801660206915</v>
      </c>
    </row>
    <row r="175" spans="1:1" x14ac:dyDescent="0.25">
      <c r="A175">
        <v>8.2561418500320443</v>
      </c>
    </row>
    <row r="176" spans="1:1" x14ac:dyDescent="0.25">
      <c r="A176">
        <v>8.974944303720207</v>
      </c>
    </row>
    <row r="177" spans="1:1" x14ac:dyDescent="0.25">
      <c r="A177">
        <v>3.1465193639942624</v>
      </c>
    </row>
    <row r="178" spans="1:1" x14ac:dyDescent="0.25">
      <c r="A178">
        <v>9.6517227698599193</v>
      </c>
    </row>
    <row r="179" spans="1:1" x14ac:dyDescent="0.25">
      <c r="A179">
        <v>3.5598925748466446</v>
      </c>
    </row>
    <row r="180" spans="1:1" x14ac:dyDescent="0.25">
      <c r="A180">
        <v>8.6137577440717799</v>
      </c>
    </row>
    <row r="181" spans="1:1" x14ac:dyDescent="0.25">
      <c r="A181">
        <v>1.4707785271767326</v>
      </c>
    </row>
    <row r="182" spans="1:1" x14ac:dyDescent="0.25">
      <c r="A182">
        <v>8.2778405102694776</v>
      </c>
    </row>
    <row r="183" spans="1:1" x14ac:dyDescent="0.25">
      <c r="A183">
        <v>7.9169286172063362</v>
      </c>
    </row>
    <row r="184" spans="1:1" x14ac:dyDescent="0.25">
      <c r="A184">
        <v>6.7364116336558117</v>
      </c>
    </row>
    <row r="185" spans="1:1" x14ac:dyDescent="0.25">
      <c r="A185">
        <v>9.8195440534684284</v>
      </c>
    </row>
    <row r="186" spans="1:1" x14ac:dyDescent="0.25">
      <c r="A186">
        <v>1.1848506118961151</v>
      </c>
    </row>
    <row r="187" spans="1:1" x14ac:dyDescent="0.25">
      <c r="A187">
        <v>5.0257881405072178</v>
      </c>
    </row>
    <row r="188" spans="1:1" x14ac:dyDescent="0.25">
      <c r="A188">
        <v>7.8490859706411937</v>
      </c>
    </row>
    <row r="189" spans="1:1" x14ac:dyDescent="0.25">
      <c r="A189">
        <v>8.3684804834131903</v>
      </c>
    </row>
    <row r="190" spans="1:1" x14ac:dyDescent="0.25">
      <c r="A190">
        <v>8.2630085146641434</v>
      </c>
    </row>
    <row r="191" spans="1:1" x14ac:dyDescent="0.25">
      <c r="A191">
        <v>4.4624469740897856</v>
      </c>
    </row>
    <row r="192" spans="1:1" x14ac:dyDescent="0.25">
      <c r="A192">
        <v>4.9900814844203012</v>
      </c>
    </row>
    <row r="193" spans="1:1" x14ac:dyDescent="0.25">
      <c r="A193">
        <v>2.2027649769585254</v>
      </c>
    </row>
    <row r="194" spans="1:1" x14ac:dyDescent="0.25">
      <c r="A194">
        <v>3.1520126956999421</v>
      </c>
    </row>
    <row r="195" spans="1:1" x14ac:dyDescent="0.25">
      <c r="A195">
        <v>6.1200598162785731</v>
      </c>
    </row>
    <row r="196" spans="1:1" x14ac:dyDescent="0.25">
      <c r="A196">
        <v>6.5356303598132266</v>
      </c>
    </row>
    <row r="197" spans="1:1" x14ac:dyDescent="0.25">
      <c r="A197">
        <v>9.5308694723349721</v>
      </c>
    </row>
    <row r="198" spans="1:1" x14ac:dyDescent="0.25">
      <c r="A198">
        <v>3.7244178594317452</v>
      </c>
    </row>
    <row r="199" spans="1:1" x14ac:dyDescent="0.25">
      <c r="A199">
        <v>4.3940549943540752</v>
      </c>
    </row>
    <row r="200" spans="1:1" x14ac:dyDescent="0.25">
      <c r="A200">
        <v>6.7677236243781849</v>
      </c>
    </row>
    <row r="201" spans="1:1" x14ac:dyDescent="0.25">
      <c r="A201">
        <v>2.5963621936704611</v>
      </c>
    </row>
    <row r="202" spans="1:1" x14ac:dyDescent="0.25">
      <c r="A202">
        <v>7.4703207495345927</v>
      </c>
    </row>
    <row r="203" spans="1:1" x14ac:dyDescent="0.25">
      <c r="A203">
        <v>7.6422620319223613</v>
      </c>
    </row>
    <row r="204" spans="1:1" x14ac:dyDescent="0.25">
      <c r="A204">
        <v>9.6215094454786829</v>
      </c>
    </row>
    <row r="205" spans="1:1" x14ac:dyDescent="0.25">
      <c r="A205">
        <v>4.0702230903042693</v>
      </c>
    </row>
    <row r="206" spans="1:1" x14ac:dyDescent="0.25">
      <c r="A206">
        <v>9.4531388286996059</v>
      </c>
    </row>
    <row r="207" spans="1:1" x14ac:dyDescent="0.25">
      <c r="A207">
        <v>7.9515366069521169</v>
      </c>
    </row>
    <row r="208" spans="1:1" x14ac:dyDescent="0.25">
      <c r="A208">
        <v>3.5085299233985414</v>
      </c>
    </row>
    <row r="209" spans="1:1" x14ac:dyDescent="0.25">
      <c r="A209">
        <v>6.1999877925962092</v>
      </c>
    </row>
    <row r="210" spans="1:1" x14ac:dyDescent="0.25">
      <c r="A210">
        <v>2.9811700796533094</v>
      </c>
    </row>
    <row r="211" spans="1:1" x14ac:dyDescent="0.25">
      <c r="A211">
        <v>2.7422101504562519</v>
      </c>
    </row>
    <row r="212" spans="1:1" x14ac:dyDescent="0.25">
      <c r="A212">
        <v>5.628955961790826</v>
      </c>
    </row>
    <row r="213" spans="1:1" x14ac:dyDescent="0.25">
      <c r="A213">
        <v>5.5015106662190618</v>
      </c>
    </row>
    <row r="214" spans="1:1" x14ac:dyDescent="0.25">
      <c r="A214">
        <v>2.6592608417004913</v>
      </c>
    </row>
    <row r="215" spans="1:1" x14ac:dyDescent="0.25">
      <c r="A215">
        <v>3.2426526688436534</v>
      </c>
    </row>
    <row r="216" spans="1:1" x14ac:dyDescent="0.25">
      <c r="A216">
        <v>1.6745811334574419</v>
      </c>
    </row>
    <row r="217" spans="1:1" x14ac:dyDescent="0.25">
      <c r="A217">
        <v>9.2735068819238862</v>
      </c>
    </row>
    <row r="218" spans="1:1" x14ac:dyDescent="0.25">
      <c r="A218">
        <v>7.9713126010925626</v>
      </c>
    </row>
    <row r="219" spans="1:1" x14ac:dyDescent="0.25">
      <c r="A219">
        <v>5.362254707480087</v>
      </c>
    </row>
    <row r="220" spans="1:1" x14ac:dyDescent="0.25">
      <c r="A220">
        <v>7.331339457380901</v>
      </c>
    </row>
    <row r="221" spans="1:1" x14ac:dyDescent="0.25">
      <c r="A221">
        <v>9.7140720847193833</v>
      </c>
    </row>
    <row r="222" spans="1:1" x14ac:dyDescent="0.25">
      <c r="A222">
        <v>1.054109317300943</v>
      </c>
    </row>
    <row r="223" spans="1:1" x14ac:dyDescent="0.25">
      <c r="A223">
        <v>1.9973143711661123</v>
      </c>
    </row>
    <row r="224" spans="1:1" x14ac:dyDescent="0.25">
      <c r="A224">
        <v>5.4869533371990107</v>
      </c>
    </row>
    <row r="225" spans="1:1" x14ac:dyDescent="0.25">
      <c r="A225">
        <v>6.9226355784783467</v>
      </c>
    </row>
    <row r="226" spans="1:1" x14ac:dyDescent="0.25">
      <c r="A226">
        <v>4.8159428693502608</v>
      </c>
    </row>
    <row r="227" spans="1:1" x14ac:dyDescent="0.25">
      <c r="A227">
        <v>3.3014313180944241</v>
      </c>
    </row>
    <row r="228" spans="1:1" x14ac:dyDescent="0.25">
      <c r="A228">
        <v>3.5511032441175572</v>
      </c>
    </row>
    <row r="229" spans="1:1" x14ac:dyDescent="0.25">
      <c r="A229">
        <v>4.5687429425946835</v>
      </c>
    </row>
    <row r="230" spans="1:1" x14ac:dyDescent="0.25">
      <c r="A230">
        <v>7.0572222052674949</v>
      </c>
    </row>
    <row r="231" spans="1:1" x14ac:dyDescent="0.25">
      <c r="A231">
        <v>8.9461043122653887</v>
      </c>
    </row>
    <row r="232" spans="1:1" x14ac:dyDescent="0.25">
      <c r="A232">
        <v>9.7907040620136119</v>
      </c>
    </row>
    <row r="233" spans="1:1" x14ac:dyDescent="0.25">
      <c r="A233">
        <v>5.5075533310953091</v>
      </c>
    </row>
    <row r="234" spans="1:1" x14ac:dyDescent="0.25">
      <c r="A234">
        <v>1.7487411114841152</v>
      </c>
    </row>
    <row r="235" spans="1:1" x14ac:dyDescent="0.25">
      <c r="A235">
        <v>6.9094515823847162</v>
      </c>
    </row>
    <row r="236" spans="1:1" x14ac:dyDescent="0.25">
      <c r="A236">
        <v>2.0893276772362439</v>
      </c>
    </row>
    <row r="237" spans="1:1" x14ac:dyDescent="0.25">
      <c r="A237">
        <v>3.1226233710745568</v>
      </c>
    </row>
    <row r="238" spans="1:1" x14ac:dyDescent="0.25">
      <c r="A238">
        <v>7.1275368511001922</v>
      </c>
    </row>
    <row r="239" spans="1:1" x14ac:dyDescent="0.25">
      <c r="A239">
        <v>5.822595904416028</v>
      </c>
    </row>
    <row r="240" spans="1:1" x14ac:dyDescent="0.25">
      <c r="A240">
        <v>3.0410473952452159</v>
      </c>
    </row>
    <row r="241" spans="1:1" x14ac:dyDescent="0.25">
      <c r="A241">
        <v>4.6805322428052616</v>
      </c>
    </row>
    <row r="242" spans="1:1" x14ac:dyDescent="0.25">
      <c r="A242">
        <v>5.7572252571184421</v>
      </c>
    </row>
    <row r="243" spans="1:1" x14ac:dyDescent="0.25">
      <c r="A243">
        <v>4.4006469924008904</v>
      </c>
    </row>
    <row r="244" spans="1:1" x14ac:dyDescent="0.25">
      <c r="A244">
        <v>1.7734611041596728</v>
      </c>
    </row>
    <row r="245" spans="1:1" x14ac:dyDescent="0.25">
      <c r="A245">
        <v>1.4748985259559924</v>
      </c>
    </row>
    <row r="246" spans="1:1" x14ac:dyDescent="0.25">
      <c r="A246">
        <v>8.2223578600421163</v>
      </c>
    </row>
    <row r="247" spans="1:1" x14ac:dyDescent="0.25">
      <c r="A247">
        <v>3.9957884456923121</v>
      </c>
    </row>
    <row r="248" spans="1:1" x14ac:dyDescent="0.25">
      <c r="A248">
        <v>7.4195074312570579</v>
      </c>
    </row>
    <row r="249" spans="1:1" x14ac:dyDescent="0.25">
      <c r="A249">
        <v>3.0435193945127721</v>
      </c>
    </row>
    <row r="250" spans="1:1" x14ac:dyDescent="0.25">
      <c r="A250">
        <v>5.6003906369212926</v>
      </c>
    </row>
    <row r="251" spans="1:1" x14ac:dyDescent="0.25">
      <c r="A251">
        <v>3.7980285042878505</v>
      </c>
    </row>
    <row r="252" spans="1:1" x14ac:dyDescent="0.25">
      <c r="A252">
        <v>1.6342051454206976</v>
      </c>
    </row>
    <row r="253" spans="1:1" x14ac:dyDescent="0.25">
      <c r="A253">
        <v>5.2394787438581503</v>
      </c>
    </row>
    <row r="254" spans="1:1" x14ac:dyDescent="0.25">
      <c r="A254">
        <v>3.3769646290475173</v>
      </c>
    </row>
    <row r="255" spans="1:1" x14ac:dyDescent="0.25">
      <c r="A255">
        <v>3.7208471938230536</v>
      </c>
    </row>
    <row r="256" spans="1:1" x14ac:dyDescent="0.25">
      <c r="A256">
        <v>3.0690633869441815</v>
      </c>
    </row>
    <row r="257" spans="1:1" x14ac:dyDescent="0.25">
      <c r="A257">
        <v>9.435010834070864</v>
      </c>
    </row>
    <row r="258" spans="1:1" x14ac:dyDescent="0.25">
      <c r="A258">
        <v>9.9549546800134276</v>
      </c>
    </row>
    <row r="259" spans="1:1" x14ac:dyDescent="0.25">
      <c r="A259">
        <v>8.4970244453260904</v>
      </c>
    </row>
    <row r="260" spans="1:1" x14ac:dyDescent="0.25">
      <c r="A260">
        <v>2.2063356425672169</v>
      </c>
    </row>
    <row r="261" spans="1:1" x14ac:dyDescent="0.25">
      <c r="A261">
        <v>7.6436353648487811</v>
      </c>
    </row>
    <row r="262" spans="1:1" x14ac:dyDescent="0.25">
      <c r="A262">
        <v>1.4141972106082339</v>
      </c>
    </row>
    <row r="263" spans="1:1" x14ac:dyDescent="0.25">
      <c r="A263">
        <v>4.0196844386120185</v>
      </c>
    </row>
    <row r="264" spans="1:1" x14ac:dyDescent="0.25">
      <c r="A264">
        <v>6.460646382030701</v>
      </c>
    </row>
    <row r="265" spans="1:1" x14ac:dyDescent="0.25">
      <c r="A265">
        <v>5.838801232947783</v>
      </c>
    </row>
    <row r="266" spans="1:1" x14ac:dyDescent="0.25">
      <c r="A266">
        <v>5.6841639454329052</v>
      </c>
    </row>
    <row r="267" spans="1:1" x14ac:dyDescent="0.25">
      <c r="A267">
        <v>7.4587847529526661</v>
      </c>
    </row>
    <row r="268" spans="1:1" x14ac:dyDescent="0.25">
      <c r="A268">
        <v>7.9553819391460925</v>
      </c>
    </row>
    <row r="269" spans="1:1" x14ac:dyDescent="0.25">
      <c r="A269">
        <v>9.2504348887600329</v>
      </c>
    </row>
    <row r="270" spans="1:1" x14ac:dyDescent="0.25">
      <c r="A270">
        <v>3.7744071779534289</v>
      </c>
    </row>
    <row r="271" spans="1:1" x14ac:dyDescent="0.25">
      <c r="A271">
        <v>9.1839655751213112</v>
      </c>
    </row>
    <row r="272" spans="1:1" x14ac:dyDescent="0.25">
      <c r="A272">
        <v>5.8783532212286751</v>
      </c>
    </row>
    <row r="273" spans="1:1" x14ac:dyDescent="0.25">
      <c r="A273">
        <v>5.9212012085329757</v>
      </c>
    </row>
    <row r="274" spans="1:1" x14ac:dyDescent="0.25">
      <c r="A274">
        <v>7.2324594866786702</v>
      </c>
    </row>
    <row r="275" spans="1:1" x14ac:dyDescent="0.25">
      <c r="A275">
        <v>7.0256355479598369</v>
      </c>
    </row>
    <row r="276" spans="1:1" x14ac:dyDescent="0.25">
      <c r="A276">
        <v>3.8254951628162481</v>
      </c>
    </row>
    <row r="277" spans="1:1" x14ac:dyDescent="0.25">
      <c r="A277">
        <v>7.3055207983642072</v>
      </c>
    </row>
    <row r="278" spans="1:1" x14ac:dyDescent="0.25">
      <c r="A278">
        <v>9.4734641560106212</v>
      </c>
    </row>
    <row r="279" spans="1:1" x14ac:dyDescent="0.25">
      <c r="A279">
        <v>4.9043855098117008</v>
      </c>
    </row>
    <row r="280" spans="1:1" x14ac:dyDescent="0.25">
      <c r="A280">
        <v>6.0346385082552567</v>
      </c>
    </row>
    <row r="281" spans="1:1" x14ac:dyDescent="0.25">
      <c r="A281">
        <v>2.1887569811090426</v>
      </c>
    </row>
    <row r="282" spans="1:1" x14ac:dyDescent="0.25">
      <c r="A282">
        <v>8.1451765495773181</v>
      </c>
    </row>
    <row r="283" spans="1:1" x14ac:dyDescent="0.25">
      <c r="A283">
        <v>5.362804040650655</v>
      </c>
    </row>
    <row r="284" spans="1:1" x14ac:dyDescent="0.25">
      <c r="A284">
        <v>4.919217505417036</v>
      </c>
    </row>
    <row r="285" spans="1:1" x14ac:dyDescent="0.25">
      <c r="A285">
        <v>8.7112643818475899</v>
      </c>
    </row>
    <row r="286" spans="1:1" x14ac:dyDescent="0.25">
      <c r="A286">
        <v>3.1838740195928832</v>
      </c>
    </row>
    <row r="287" spans="1:1" x14ac:dyDescent="0.25">
      <c r="A287">
        <v>3.0253913998840294</v>
      </c>
    </row>
    <row r="288" spans="1:1" x14ac:dyDescent="0.25">
      <c r="A288">
        <v>1.8080690939054538</v>
      </c>
    </row>
    <row r="289" spans="1:1" x14ac:dyDescent="0.25">
      <c r="A289">
        <v>8.7755363628040399</v>
      </c>
    </row>
    <row r="290" spans="1:1" x14ac:dyDescent="0.25">
      <c r="A290">
        <v>5.7127292703024386</v>
      </c>
    </row>
    <row r="291" spans="1:1" x14ac:dyDescent="0.25">
      <c r="A291">
        <v>8.525315103610339</v>
      </c>
    </row>
    <row r="292" spans="1:1" x14ac:dyDescent="0.25">
      <c r="A292">
        <v>8.2954191717276533</v>
      </c>
    </row>
    <row r="293" spans="1:1" x14ac:dyDescent="0.25">
      <c r="A293">
        <v>3.6225165562913908</v>
      </c>
    </row>
    <row r="294" spans="1:1" x14ac:dyDescent="0.25">
      <c r="A294">
        <v>7.443952757347331</v>
      </c>
    </row>
    <row r="295" spans="1:1" x14ac:dyDescent="0.25">
      <c r="A295">
        <v>1.9220557267983032</v>
      </c>
    </row>
    <row r="296" spans="1:1" x14ac:dyDescent="0.25">
      <c r="A296">
        <v>7.1074861903744626</v>
      </c>
    </row>
    <row r="297" spans="1:1" x14ac:dyDescent="0.25">
      <c r="A297">
        <v>1.8517410809656056</v>
      </c>
    </row>
    <row r="298" spans="1:1" x14ac:dyDescent="0.25">
      <c r="A298">
        <v>8.7401043733024082</v>
      </c>
    </row>
    <row r="299" spans="1:1" x14ac:dyDescent="0.25">
      <c r="A299">
        <v>7.1478621784112066</v>
      </c>
    </row>
    <row r="300" spans="1:1" x14ac:dyDescent="0.25">
      <c r="A300">
        <v>8.895565660573137</v>
      </c>
    </row>
    <row r="301" spans="1:1" x14ac:dyDescent="0.25">
      <c r="A301">
        <v>7.6716513565477467</v>
      </c>
    </row>
    <row r="302" spans="1:1" x14ac:dyDescent="0.25">
      <c r="A302">
        <v>9.9873653370769375</v>
      </c>
    </row>
    <row r="303" spans="1:1" x14ac:dyDescent="0.25">
      <c r="A303">
        <v>6.5065157017731261</v>
      </c>
    </row>
    <row r="304" spans="1:1" x14ac:dyDescent="0.25">
      <c r="A304">
        <v>3.8573564867091892</v>
      </c>
    </row>
    <row r="305" spans="1:1" x14ac:dyDescent="0.25">
      <c r="A305">
        <v>9.6599627674184383</v>
      </c>
    </row>
    <row r="306" spans="1:1" x14ac:dyDescent="0.25">
      <c r="A306">
        <v>1.4413892025513473</v>
      </c>
    </row>
    <row r="307" spans="1:1" x14ac:dyDescent="0.25">
      <c r="A307">
        <v>3.7631458479567859</v>
      </c>
    </row>
    <row r="308" spans="1:1" x14ac:dyDescent="0.25">
      <c r="A308">
        <v>7.5950193792535181</v>
      </c>
    </row>
    <row r="309" spans="1:1" x14ac:dyDescent="0.25">
      <c r="A309">
        <v>1.8135624256111331</v>
      </c>
    </row>
    <row r="310" spans="1:1" x14ac:dyDescent="0.25">
      <c r="A310">
        <v>9.2012695699942011</v>
      </c>
    </row>
    <row r="311" spans="1:1" x14ac:dyDescent="0.25">
      <c r="A311">
        <v>8.854091006195258</v>
      </c>
    </row>
    <row r="312" spans="1:1" x14ac:dyDescent="0.25">
      <c r="A312">
        <v>9.1152989288003177</v>
      </c>
    </row>
    <row r="313" spans="1:1" x14ac:dyDescent="0.25">
      <c r="A313">
        <v>1.1738639484847559</v>
      </c>
    </row>
    <row r="314" spans="1:1" x14ac:dyDescent="0.25">
      <c r="A314">
        <v>7.4609820856349378</v>
      </c>
    </row>
    <row r="315" spans="1:1" x14ac:dyDescent="0.25">
      <c r="A315">
        <v>9.7426374095889159</v>
      </c>
    </row>
    <row r="316" spans="1:1" x14ac:dyDescent="0.25">
      <c r="A316">
        <v>2.379100924710837</v>
      </c>
    </row>
    <row r="317" spans="1:1" x14ac:dyDescent="0.25">
      <c r="A317">
        <v>3.8007751701406902</v>
      </c>
    </row>
    <row r="318" spans="1:1" x14ac:dyDescent="0.25">
      <c r="A318">
        <v>6.7083956419568462</v>
      </c>
    </row>
    <row r="319" spans="1:1" x14ac:dyDescent="0.25">
      <c r="A319">
        <v>1.4600665303506577</v>
      </c>
    </row>
    <row r="320" spans="1:1" x14ac:dyDescent="0.25">
      <c r="A320">
        <v>8.3072298348948639</v>
      </c>
    </row>
    <row r="321" spans="1:1" x14ac:dyDescent="0.25">
      <c r="A321">
        <v>5.3858760338145091</v>
      </c>
    </row>
    <row r="322" spans="1:1" x14ac:dyDescent="0.25">
      <c r="A322">
        <v>2.0143436994537187</v>
      </c>
    </row>
    <row r="323" spans="1:1" x14ac:dyDescent="0.25">
      <c r="A323">
        <v>2.8608661152989288</v>
      </c>
    </row>
    <row r="324" spans="1:1" x14ac:dyDescent="0.25">
      <c r="A324">
        <v>7.6433606982634972</v>
      </c>
    </row>
    <row r="325" spans="1:1" x14ac:dyDescent="0.25">
      <c r="A325">
        <v>1.2793359172338024</v>
      </c>
    </row>
    <row r="326" spans="1:1" x14ac:dyDescent="0.25">
      <c r="A326">
        <v>1.0747093111972412</v>
      </c>
    </row>
    <row r="327" spans="1:1" x14ac:dyDescent="0.25">
      <c r="A327">
        <v>5.1167027802362135</v>
      </c>
    </row>
    <row r="328" spans="1:1" x14ac:dyDescent="0.25">
      <c r="A328">
        <v>6.5911130100405897</v>
      </c>
    </row>
    <row r="329" spans="1:1" x14ac:dyDescent="0.25">
      <c r="A329">
        <v>2.2145756401257364</v>
      </c>
    </row>
    <row r="330" spans="1:1" x14ac:dyDescent="0.25">
      <c r="A330">
        <v>5.161748100222785</v>
      </c>
    </row>
    <row r="331" spans="1:1" x14ac:dyDescent="0.25">
      <c r="A331">
        <v>7.4909207434308911</v>
      </c>
    </row>
    <row r="332" spans="1:1" x14ac:dyDescent="0.25">
      <c r="A332">
        <v>2.6183355204931793</v>
      </c>
    </row>
    <row r="333" spans="1:1" x14ac:dyDescent="0.25">
      <c r="A333">
        <v>7.5120700704977565</v>
      </c>
    </row>
    <row r="334" spans="1:1" x14ac:dyDescent="0.25">
      <c r="A334">
        <v>9.6399121066927087</v>
      </c>
    </row>
    <row r="335" spans="1:1" x14ac:dyDescent="0.25">
      <c r="A335">
        <v>3.4170659504989778</v>
      </c>
    </row>
    <row r="336" spans="1:1" x14ac:dyDescent="0.25">
      <c r="A336">
        <v>9.3468428601947071</v>
      </c>
    </row>
    <row r="337" spans="1:1" x14ac:dyDescent="0.25">
      <c r="A337">
        <v>8.041627246925259</v>
      </c>
    </row>
    <row r="338" spans="1:1" x14ac:dyDescent="0.25">
      <c r="A338">
        <v>5.2002014221625412</v>
      </c>
    </row>
    <row r="339" spans="1:1" x14ac:dyDescent="0.25">
      <c r="A339">
        <v>9.4171575060274044</v>
      </c>
    </row>
    <row r="340" spans="1:1" x14ac:dyDescent="0.25">
      <c r="A340">
        <v>6.9231849116489146</v>
      </c>
    </row>
    <row r="341" spans="1:1" x14ac:dyDescent="0.25">
      <c r="A341">
        <v>5.7264625995666369</v>
      </c>
    </row>
    <row r="342" spans="1:1" x14ac:dyDescent="0.25">
      <c r="A342">
        <v>1.4748985259559924</v>
      </c>
    </row>
    <row r="343" spans="1:1" x14ac:dyDescent="0.25">
      <c r="A343">
        <v>8.8859523300881982</v>
      </c>
    </row>
    <row r="344" spans="1:1" x14ac:dyDescent="0.25">
      <c r="A344">
        <v>3.7875911740470598</v>
      </c>
    </row>
    <row r="345" spans="1:1" x14ac:dyDescent="0.25">
      <c r="A345">
        <v>4.870601519821772</v>
      </c>
    </row>
    <row r="346" spans="1:1" x14ac:dyDescent="0.25">
      <c r="A346">
        <v>9.1834162419507432</v>
      </c>
    </row>
    <row r="347" spans="1:1" x14ac:dyDescent="0.25">
      <c r="A347">
        <v>2.2785729544969024</v>
      </c>
    </row>
    <row r="348" spans="1:1" x14ac:dyDescent="0.25">
      <c r="A348">
        <v>4.2377697073274945</v>
      </c>
    </row>
    <row r="349" spans="1:1" x14ac:dyDescent="0.25">
      <c r="A349">
        <v>7.0874355296487321</v>
      </c>
    </row>
    <row r="350" spans="1:1" x14ac:dyDescent="0.25">
      <c r="A350">
        <v>2.4653462324900053</v>
      </c>
    </row>
    <row r="351" spans="1:1" x14ac:dyDescent="0.25">
      <c r="A351">
        <v>8.7304910428174693</v>
      </c>
    </row>
    <row r="352" spans="1:1" x14ac:dyDescent="0.25">
      <c r="A352">
        <v>4.6994842371898553</v>
      </c>
    </row>
    <row r="353" spans="1:1" x14ac:dyDescent="0.25">
      <c r="A353">
        <v>1.1139866328928496</v>
      </c>
    </row>
    <row r="354" spans="1:1" x14ac:dyDescent="0.25">
      <c r="A354">
        <v>4.5665456099124118</v>
      </c>
    </row>
    <row r="355" spans="1:1" x14ac:dyDescent="0.25">
      <c r="A355">
        <v>3.6351512192144537</v>
      </c>
    </row>
    <row r="356" spans="1:1" x14ac:dyDescent="0.25">
      <c r="A356">
        <v>2.1069063386944182</v>
      </c>
    </row>
    <row r="357" spans="1:1" x14ac:dyDescent="0.25">
      <c r="A357">
        <v>6.2939237647633295</v>
      </c>
    </row>
    <row r="358" spans="1:1" x14ac:dyDescent="0.25">
      <c r="A358">
        <v>3.5170445875423444</v>
      </c>
    </row>
    <row r="359" spans="1:1" x14ac:dyDescent="0.25">
      <c r="A359">
        <v>6.2225104525894963</v>
      </c>
    </row>
    <row r="360" spans="1:1" x14ac:dyDescent="0.25">
      <c r="A360">
        <v>2.3035676137577439</v>
      </c>
    </row>
    <row r="361" spans="1:1" x14ac:dyDescent="0.25">
      <c r="A361">
        <v>8.0020752586443678</v>
      </c>
    </row>
    <row r="362" spans="1:1" x14ac:dyDescent="0.25">
      <c r="A362">
        <v>2.9765007477034819</v>
      </c>
    </row>
    <row r="363" spans="1:1" x14ac:dyDescent="0.25">
      <c r="A363">
        <v>4.6577349162266914</v>
      </c>
    </row>
    <row r="364" spans="1:1" x14ac:dyDescent="0.25">
      <c r="A364">
        <v>2.8638874477370524</v>
      </c>
    </row>
    <row r="365" spans="1:1" x14ac:dyDescent="0.25">
      <c r="A365">
        <v>5.8030945768608664</v>
      </c>
    </row>
    <row r="366" spans="1:1" x14ac:dyDescent="0.25">
      <c r="A366">
        <v>4.8879055146946619</v>
      </c>
    </row>
    <row r="367" spans="1:1" x14ac:dyDescent="0.25">
      <c r="A367">
        <v>4.6997589037751393</v>
      </c>
    </row>
    <row r="368" spans="1:1" x14ac:dyDescent="0.25">
      <c r="A368">
        <v>1.2458265938291575</v>
      </c>
    </row>
    <row r="369" spans="1:1" x14ac:dyDescent="0.25">
      <c r="A369">
        <v>3.6172978911709954</v>
      </c>
    </row>
    <row r="370" spans="1:1" x14ac:dyDescent="0.25">
      <c r="A370">
        <v>4.1051057466353349</v>
      </c>
    </row>
    <row r="371" spans="1:1" x14ac:dyDescent="0.25">
      <c r="A371">
        <v>6.4463637195959347</v>
      </c>
    </row>
    <row r="372" spans="1:1" x14ac:dyDescent="0.25">
      <c r="A372">
        <v>2.6820581682790614</v>
      </c>
    </row>
    <row r="373" spans="1:1" x14ac:dyDescent="0.25">
      <c r="A373">
        <v>9.676992095706046</v>
      </c>
    </row>
    <row r="374" spans="1:1" x14ac:dyDescent="0.25">
      <c r="A374">
        <v>7.6461073641163368</v>
      </c>
    </row>
    <row r="375" spans="1:1" x14ac:dyDescent="0.25">
      <c r="A375">
        <v>6.1972411267433696</v>
      </c>
    </row>
    <row r="376" spans="1:1" x14ac:dyDescent="0.25">
      <c r="A376">
        <v>6.7089449751274142</v>
      </c>
    </row>
    <row r="377" spans="1:1" x14ac:dyDescent="0.25">
      <c r="A377">
        <v>1.5561998352000488</v>
      </c>
    </row>
    <row r="378" spans="1:1" x14ac:dyDescent="0.25">
      <c r="A378">
        <v>5.7294839320047615</v>
      </c>
    </row>
    <row r="379" spans="1:1" x14ac:dyDescent="0.25">
      <c r="A379">
        <v>7.9704886013367107</v>
      </c>
    </row>
    <row r="380" spans="1:1" x14ac:dyDescent="0.25">
      <c r="A380">
        <v>9.750328073976867</v>
      </c>
    </row>
    <row r="381" spans="1:1" x14ac:dyDescent="0.25">
      <c r="A381">
        <v>5.0549027985473192</v>
      </c>
    </row>
    <row r="382" spans="1:1" x14ac:dyDescent="0.25">
      <c r="A382">
        <v>6.2513504440443128</v>
      </c>
    </row>
    <row r="383" spans="1:1" x14ac:dyDescent="0.25">
      <c r="A383">
        <v>6.6979583117160555</v>
      </c>
    </row>
    <row r="384" spans="1:1" x14ac:dyDescent="0.25">
      <c r="A384">
        <v>2.6507461775566883</v>
      </c>
    </row>
    <row r="385" spans="1:1" x14ac:dyDescent="0.25">
      <c r="A385">
        <v>8.2143925290688813</v>
      </c>
    </row>
    <row r="386" spans="1:1" x14ac:dyDescent="0.25">
      <c r="A386">
        <v>5.8563798944059569</v>
      </c>
    </row>
    <row r="387" spans="1:1" x14ac:dyDescent="0.25">
      <c r="A387">
        <v>8.6354564043092132</v>
      </c>
    </row>
    <row r="388" spans="1:1" x14ac:dyDescent="0.25">
      <c r="A388">
        <v>9.5745414593951228</v>
      </c>
    </row>
    <row r="389" spans="1:1" x14ac:dyDescent="0.25">
      <c r="A389">
        <v>3.2522659993285927</v>
      </c>
    </row>
    <row r="390" spans="1:1" x14ac:dyDescent="0.25">
      <c r="A390">
        <v>9.2625202185125275</v>
      </c>
    </row>
    <row r="391" spans="1:1" x14ac:dyDescent="0.25">
      <c r="A391">
        <v>6.0151371807000951</v>
      </c>
    </row>
    <row r="392" spans="1:1" x14ac:dyDescent="0.25">
      <c r="A392">
        <v>3.1684926908169806</v>
      </c>
    </row>
    <row r="393" spans="1:1" x14ac:dyDescent="0.25">
      <c r="A393">
        <v>3.6944792016357919</v>
      </c>
    </row>
    <row r="394" spans="1:1" x14ac:dyDescent="0.25">
      <c r="A394">
        <v>5.991515854365673</v>
      </c>
    </row>
    <row r="395" spans="1:1" x14ac:dyDescent="0.25">
      <c r="A395">
        <v>7.4749900814844201</v>
      </c>
    </row>
    <row r="396" spans="1:1" x14ac:dyDescent="0.25">
      <c r="A396">
        <v>3.4025086214789271</v>
      </c>
    </row>
    <row r="397" spans="1:1" x14ac:dyDescent="0.25">
      <c r="A397">
        <v>5.4825586718344672</v>
      </c>
    </row>
    <row r="398" spans="1:1" x14ac:dyDescent="0.25">
      <c r="A398">
        <v>7.1681875057222202</v>
      </c>
    </row>
    <row r="399" spans="1:1" x14ac:dyDescent="0.25">
      <c r="A399">
        <v>5.2941373943296606</v>
      </c>
    </row>
    <row r="400" spans="1:1" x14ac:dyDescent="0.25">
      <c r="A400">
        <v>5.9862971892452777</v>
      </c>
    </row>
    <row r="401" spans="1:1" x14ac:dyDescent="0.25">
      <c r="A401">
        <v>9.3443708609271514</v>
      </c>
    </row>
    <row r="402" spans="1:1" x14ac:dyDescent="0.25">
      <c r="A402">
        <v>6.5345316934720907</v>
      </c>
    </row>
    <row r="403" spans="1:1" x14ac:dyDescent="0.25">
      <c r="A403">
        <v>7.9660939359721672</v>
      </c>
    </row>
    <row r="404" spans="1:1" x14ac:dyDescent="0.25">
      <c r="A404">
        <v>2.7751701406903289</v>
      </c>
    </row>
    <row r="405" spans="1:1" x14ac:dyDescent="0.25">
      <c r="A405">
        <v>1.2040772728659932</v>
      </c>
    </row>
    <row r="406" spans="1:1" x14ac:dyDescent="0.25">
      <c r="A406">
        <v>4.3459883419293801</v>
      </c>
    </row>
    <row r="407" spans="1:1" x14ac:dyDescent="0.25">
      <c r="A407">
        <v>1.141453291421247</v>
      </c>
    </row>
    <row r="408" spans="1:1" x14ac:dyDescent="0.25">
      <c r="A408">
        <v>1.0681173131504258</v>
      </c>
    </row>
    <row r="409" spans="1:1" x14ac:dyDescent="0.25">
      <c r="A409">
        <v>7.9150059511093485</v>
      </c>
    </row>
    <row r="410" spans="1:1" x14ac:dyDescent="0.25">
      <c r="A410">
        <v>3.2981353190710165</v>
      </c>
    </row>
    <row r="411" spans="1:1" x14ac:dyDescent="0.25">
      <c r="A411">
        <v>1.4713278603473006</v>
      </c>
    </row>
    <row r="412" spans="1:1" x14ac:dyDescent="0.25">
      <c r="A412">
        <v>7.2030701620532849</v>
      </c>
    </row>
    <row r="413" spans="1:1" x14ac:dyDescent="0.25">
      <c r="A413">
        <v>8.0946378978850682</v>
      </c>
    </row>
    <row r="414" spans="1:1" x14ac:dyDescent="0.25">
      <c r="A414">
        <v>7.1431928464613792</v>
      </c>
    </row>
    <row r="415" spans="1:1" x14ac:dyDescent="0.25">
      <c r="A415">
        <v>3.3802606280709249</v>
      </c>
    </row>
    <row r="416" spans="1:1" x14ac:dyDescent="0.25">
      <c r="A416">
        <v>7.3577074495681636</v>
      </c>
    </row>
    <row r="417" spans="1:1" x14ac:dyDescent="0.25">
      <c r="A417">
        <v>4.346812341685232</v>
      </c>
    </row>
    <row r="418" spans="1:1" x14ac:dyDescent="0.25">
      <c r="A418">
        <v>3.152836695455794</v>
      </c>
    </row>
    <row r="419" spans="1:1" x14ac:dyDescent="0.25">
      <c r="A419">
        <v>1.3051545762504959</v>
      </c>
    </row>
    <row r="420" spans="1:1" x14ac:dyDescent="0.25">
      <c r="A420">
        <v>9.9648426770836505</v>
      </c>
    </row>
    <row r="421" spans="1:1" x14ac:dyDescent="0.25">
      <c r="A421">
        <v>9.6473281044953758</v>
      </c>
    </row>
    <row r="422" spans="1:1" x14ac:dyDescent="0.25">
      <c r="A422">
        <v>4.0831324198126158</v>
      </c>
    </row>
    <row r="423" spans="1:1" x14ac:dyDescent="0.25">
      <c r="A423">
        <v>4.426740318002869</v>
      </c>
    </row>
    <row r="424" spans="1:1" x14ac:dyDescent="0.25">
      <c r="A424">
        <v>2.6397595141453292</v>
      </c>
    </row>
    <row r="425" spans="1:1" x14ac:dyDescent="0.25">
      <c r="A425">
        <v>2.1791436506241038</v>
      </c>
    </row>
    <row r="426" spans="1:1" x14ac:dyDescent="0.25">
      <c r="A426">
        <v>4.7964415417950992</v>
      </c>
    </row>
    <row r="427" spans="1:1" x14ac:dyDescent="0.25">
      <c r="A427">
        <v>1.4251838740195928</v>
      </c>
    </row>
    <row r="428" spans="1:1" x14ac:dyDescent="0.25">
      <c r="A428">
        <v>5.0359508041627246</v>
      </c>
    </row>
    <row r="429" spans="1:1" x14ac:dyDescent="0.25">
      <c r="A429">
        <v>6.3941770683919792</v>
      </c>
    </row>
    <row r="430" spans="1:1" x14ac:dyDescent="0.25">
      <c r="A430">
        <v>1.1985839411603139</v>
      </c>
    </row>
    <row r="431" spans="1:1" x14ac:dyDescent="0.25">
      <c r="A431">
        <v>8.2959685048982212</v>
      </c>
    </row>
    <row r="432" spans="1:1" x14ac:dyDescent="0.25">
      <c r="A432">
        <v>7.5293740653706474</v>
      </c>
    </row>
    <row r="433" spans="1:1" x14ac:dyDescent="0.25">
      <c r="A433">
        <v>3.5862605670339058</v>
      </c>
    </row>
    <row r="434" spans="1:1" x14ac:dyDescent="0.25">
      <c r="A434">
        <v>7.6483046967986086</v>
      </c>
    </row>
    <row r="435" spans="1:1" x14ac:dyDescent="0.25">
      <c r="A435">
        <v>3.7483138523514512</v>
      </c>
    </row>
    <row r="436" spans="1:1" x14ac:dyDescent="0.25">
      <c r="A436">
        <v>4.137791070284127</v>
      </c>
    </row>
    <row r="437" spans="1:1" x14ac:dyDescent="0.25">
      <c r="A437">
        <v>9.7538987395855585</v>
      </c>
    </row>
    <row r="438" spans="1:1" x14ac:dyDescent="0.25">
      <c r="A438">
        <v>4.4888149662770473</v>
      </c>
    </row>
    <row r="439" spans="1:1" x14ac:dyDescent="0.25">
      <c r="A439">
        <v>2.229682302316355</v>
      </c>
    </row>
    <row r="440" spans="1:1" x14ac:dyDescent="0.25">
      <c r="A440">
        <v>8.5854670857875313</v>
      </c>
    </row>
    <row r="441" spans="1:1" x14ac:dyDescent="0.25">
      <c r="A441">
        <v>6.0365611743522445</v>
      </c>
    </row>
    <row r="442" spans="1:1" x14ac:dyDescent="0.25">
      <c r="A442">
        <v>3.8691671498763998</v>
      </c>
    </row>
    <row r="443" spans="1:1" x14ac:dyDescent="0.25">
      <c r="A443">
        <v>6.0931424909207434</v>
      </c>
    </row>
    <row r="444" spans="1:1" x14ac:dyDescent="0.25">
      <c r="A444">
        <v>9.9134800256355486</v>
      </c>
    </row>
    <row r="445" spans="1:1" x14ac:dyDescent="0.25">
      <c r="A445">
        <v>5.5034333323160496</v>
      </c>
    </row>
    <row r="446" spans="1:1" x14ac:dyDescent="0.25">
      <c r="A446">
        <v>3.499740592669454</v>
      </c>
    </row>
    <row r="447" spans="1:1" x14ac:dyDescent="0.25">
      <c r="A447">
        <v>5.9516891994994969</v>
      </c>
    </row>
    <row r="448" spans="1:1" x14ac:dyDescent="0.25">
      <c r="A448">
        <v>8.54811243018891</v>
      </c>
    </row>
    <row r="449" spans="1:1" x14ac:dyDescent="0.25">
      <c r="A449">
        <v>4.5780816064943393</v>
      </c>
    </row>
    <row r="450" spans="1:1" x14ac:dyDescent="0.25">
      <c r="A450">
        <v>7.5060274056215093</v>
      </c>
    </row>
    <row r="451" spans="1:1" x14ac:dyDescent="0.25">
      <c r="A451">
        <v>4.7445295571764277</v>
      </c>
    </row>
    <row r="452" spans="1:1" x14ac:dyDescent="0.25">
      <c r="A452">
        <v>8.2286751915036476</v>
      </c>
    </row>
    <row r="453" spans="1:1" x14ac:dyDescent="0.25">
      <c r="A453">
        <v>3.8771324808496352</v>
      </c>
    </row>
    <row r="454" spans="1:1" x14ac:dyDescent="0.25">
      <c r="A454">
        <v>1.0335093234046449</v>
      </c>
    </row>
    <row r="455" spans="1:1" x14ac:dyDescent="0.25">
      <c r="A455">
        <v>9.5454268013550223</v>
      </c>
    </row>
    <row r="456" spans="1:1" x14ac:dyDescent="0.25">
      <c r="A456">
        <v>5.7028412732322158</v>
      </c>
    </row>
    <row r="457" spans="1:1" x14ac:dyDescent="0.25">
      <c r="A457">
        <v>8.7491683706167791</v>
      </c>
    </row>
    <row r="458" spans="1:1" x14ac:dyDescent="0.25">
      <c r="A458">
        <v>3.7609485152745141</v>
      </c>
    </row>
    <row r="459" spans="1:1" x14ac:dyDescent="0.25">
      <c r="A459">
        <v>2.6474501785332802</v>
      </c>
    </row>
    <row r="460" spans="1:1" x14ac:dyDescent="0.25">
      <c r="A460">
        <v>6.5979796746726889</v>
      </c>
    </row>
    <row r="461" spans="1:1" x14ac:dyDescent="0.25">
      <c r="A461">
        <v>5.2886440626239812</v>
      </c>
    </row>
    <row r="462" spans="1:1" x14ac:dyDescent="0.25">
      <c r="A462">
        <v>7.9790032654805145</v>
      </c>
    </row>
    <row r="463" spans="1:1" x14ac:dyDescent="0.25">
      <c r="A463">
        <v>6.9572435682241274</v>
      </c>
    </row>
    <row r="464" spans="1:1" x14ac:dyDescent="0.25">
      <c r="A464">
        <v>1.368602557451094</v>
      </c>
    </row>
    <row r="465" spans="1:1" x14ac:dyDescent="0.25">
      <c r="A465">
        <v>2.1126743369853815</v>
      </c>
    </row>
    <row r="466" spans="1:1" x14ac:dyDescent="0.25">
      <c r="A466">
        <v>7.386272774437697</v>
      </c>
    </row>
    <row r="467" spans="1:1" x14ac:dyDescent="0.25">
      <c r="A467">
        <v>5.2213507492294076</v>
      </c>
    </row>
    <row r="468" spans="1:1" x14ac:dyDescent="0.25">
      <c r="A468">
        <v>1.7355571153904843</v>
      </c>
    </row>
    <row r="469" spans="1:1" x14ac:dyDescent="0.25">
      <c r="A469">
        <v>7.6779686880092779</v>
      </c>
    </row>
    <row r="470" spans="1:1" x14ac:dyDescent="0.25">
      <c r="A470">
        <v>3.2681966612750633</v>
      </c>
    </row>
    <row r="471" spans="1:1" x14ac:dyDescent="0.25">
      <c r="A471">
        <v>8.1273232215338602</v>
      </c>
    </row>
    <row r="472" spans="1:1" x14ac:dyDescent="0.25">
      <c r="A472">
        <v>8.5113071077608566</v>
      </c>
    </row>
    <row r="473" spans="1:1" x14ac:dyDescent="0.25">
      <c r="A473">
        <v>6.4172490615558333</v>
      </c>
    </row>
    <row r="474" spans="1:1" x14ac:dyDescent="0.25">
      <c r="A474">
        <v>5.2032227546006649</v>
      </c>
    </row>
    <row r="475" spans="1:1" x14ac:dyDescent="0.25">
      <c r="A475">
        <v>3.8021485030671101</v>
      </c>
    </row>
    <row r="476" spans="1:1" x14ac:dyDescent="0.25">
      <c r="A476">
        <v>2.2302316354869229</v>
      </c>
    </row>
    <row r="477" spans="1:1" x14ac:dyDescent="0.25">
      <c r="A477">
        <v>1.4847865230262154</v>
      </c>
    </row>
    <row r="478" spans="1:1" x14ac:dyDescent="0.25">
      <c r="A478">
        <v>2.9608447523422958</v>
      </c>
    </row>
    <row r="479" spans="1:1" x14ac:dyDescent="0.25">
      <c r="A479">
        <v>2.7424848170415359</v>
      </c>
    </row>
    <row r="480" spans="1:1" x14ac:dyDescent="0.25">
      <c r="A480">
        <v>7.4804834131900995</v>
      </c>
    </row>
    <row r="481" spans="1:1" x14ac:dyDescent="0.25">
      <c r="A481">
        <v>7.3813287759025856</v>
      </c>
    </row>
    <row r="482" spans="1:1" x14ac:dyDescent="0.25">
      <c r="A482">
        <v>7.7471846675008393</v>
      </c>
    </row>
    <row r="483" spans="1:1" x14ac:dyDescent="0.25">
      <c r="A483">
        <v>9.7096774193548399</v>
      </c>
    </row>
    <row r="484" spans="1:1" x14ac:dyDescent="0.25">
      <c r="A484">
        <v>7.3472701193273728</v>
      </c>
    </row>
    <row r="485" spans="1:1" x14ac:dyDescent="0.25">
      <c r="A485">
        <v>6.2472304452650533</v>
      </c>
    </row>
    <row r="486" spans="1:1" x14ac:dyDescent="0.25">
      <c r="A486">
        <v>4.4487136448255864</v>
      </c>
    </row>
    <row r="487" spans="1:1" x14ac:dyDescent="0.25">
      <c r="A487">
        <v>1.6149784844508195</v>
      </c>
    </row>
    <row r="488" spans="1:1" x14ac:dyDescent="0.25">
      <c r="A488">
        <v>1.8748130741294595</v>
      </c>
    </row>
    <row r="489" spans="1:1" x14ac:dyDescent="0.25">
      <c r="A489">
        <v>3.1039460432752461</v>
      </c>
    </row>
    <row r="490" spans="1:1" x14ac:dyDescent="0.25">
      <c r="A490">
        <v>3.0374767296365244</v>
      </c>
    </row>
    <row r="491" spans="1:1" x14ac:dyDescent="0.25">
      <c r="A491">
        <v>3.9367351298562578</v>
      </c>
    </row>
    <row r="492" spans="1:1" x14ac:dyDescent="0.25">
      <c r="A492">
        <v>4.9527268288216799</v>
      </c>
    </row>
    <row r="493" spans="1:1" x14ac:dyDescent="0.25">
      <c r="A493">
        <v>4.8219855342265081</v>
      </c>
    </row>
    <row r="494" spans="1:1" x14ac:dyDescent="0.25">
      <c r="A494">
        <v>3.7889645069734796</v>
      </c>
    </row>
    <row r="495" spans="1:1" x14ac:dyDescent="0.25">
      <c r="A495">
        <v>2.6864528336436049</v>
      </c>
    </row>
    <row r="496" spans="1:1" x14ac:dyDescent="0.25">
      <c r="A496">
        <v>3.5294045838801233</v>
      </c>
    </row>
    <row r="497" spans="1:1" x14ac:dyDescent="0.25">
      <c r="A497">
        <v>4.0998870815149386</v>
      </c>
    </row>
    <row r="498" spans="1:1" x14ac:dyDescent="0.25">
      <c r="A498">
        <v>1.4710531937620166</v>
      </c>
    </row>
    <row r="499" spans="1:1" x14ac:dyDescent="0.25">
      <c r="A499">
        <v>9.4687948240607938</v>
      </c>
    </row>
    <row r="500" spans="1:1" x14ac:dyDescent="0.25">
      <c r="A500">
        <v>6.5658436841944638</v>
      </c>
    </row>
    <row r="501" spans="1:1" x14ac:dyDescent="0.25">
      <c r="A501">
        <v>9.2342295602282789</v>
      </c>
    </row>
    <row r="502" spans="1:1" x14ac:dyDescent="0.25">
      <c r="A502">
        <v>5.1606494338816491</v>
      </c>
    </row>
    <row r="503" spans="1:1" x14ac:dyDescent="0.25">
      <c r="A503">
        <v>7.6570940275276955</v>
      </c>
    </row>
    <row r="504" spans="1:1" x14ac:dyDescent="0.25">
      <c r="A504">
        <v>9.62892544328135</v>
      </c>
    </row>
    <row r="505" spans="1:1" x14ac:dyDescent="0.25">
      <c r="A505">
        <v>2.95974608600116</v>
      </c>
    </row>
    <row r="506" spans="1:1" x14ac:dyDescent="0.25">
      <c r="A506">
        <v>9.8428907132175674</v>
      </c>
    </row>
    <row r="507" spans="1:1" x14ac:dyDescent="0.25">
      <c r="A507">
        <v>7.2220221564378795</v>
      </c>
    </row>
    <row r="508" spans="1:1" x14ac:dyDescent="0.25">
      <c r="A508">
        <v>2.5340128788109988</v>
      </c>
    </row>
    <row r="509" spans="1:1" x14ac:dyDescent="0.25">
      <c r="A509">
        <v>6.1483504745628217</v>
      </c>
    </row>
    <row r="510" spans="1:1" x14ac:dyDescent="0.25">
      <c r="A510">
        <v>4.4478896450697345</v>
      </c>
    </row>
    <row r="511" spans="1:1" x14ac:dyDescent="0.25">
      <c r="A511">
        <v>8.2393871883297223</v>
      </c>
    </row>
    <row r="512" spans="1:1" x14ac:dyDescent="0.25">
      <c r="A512">
        <v>7.9457686086611536</v>
      </c>
    </row>
    <row r="513" spans="1:1" x14ac:dyDescent="0.25">
      <c r="A513">
        <v>3.6354258857997377</v>
      </c>
    </row>
    <row r="514" spans="1:1" x14ac:dyDescent="0.25">
      <c r="A514">
        <v>6.4889370403149513</v>
      </c>
    </row>
    <row r="515" spans="1:1" x14ac:dyDescent="0.25">
      <c r="A515">
        <v>1.6119571520126956</v>
      </c>
    </row>
    <row r="516" spans="1:1" x14ac:dyDescent="0.25">
      <c r="A516">
        <v>8.3338724936674105</v>
      </c>
    </row>
    <row r="517" spans="1:1" x14ac:dyDescent="0.25">
      <c r="A517">
        <v>6.9682302316354869</v>
      </c>
    </row>
    <row r="518" spans="1:1" x14ac:dyDescent="0.25">
      <c r="A518">
        <v>9.9453413495284888</v>
      </c>
    </row>
    <row r="519" spans="1:1" x14ac:dyDescent="0.25">
      <c r="A519">
        <v>5.0370494705038604</v>
      </c>
    </row>
    <row r="520" spans="1:1" x14ac:dyDescent="0.25">
      <c r="A520">
        <v>1.2038026062807092</v>
      </c>
    </row>
    <row r="521" spans="1:1" x14ac:dyDescent="0.25">
      <c r="A521">
        <v>2.3491622669148837</v>
      </c>
    </row>
    <row r="522" spans="1:1" x14ac:dyDescent="0.25">
      <c r="A522">
        <v>7.5584887234107487</v>
      </c>
    </row>
    <row r="523" spans="1:1" x14ac:dyDescent="0.25">
      <c r="A523">
        <v>1.7446211127048554</v>
      </c>
    </row>
    <row r="524" spans="1:1" x14ac:dyDescent="0.25">
      <c r="A524">
        <v>3.996063112277596</v>
      </c>
    </row>
    <row r="525" spans="1:1" x14ac:dyDescent="0.25">
      <c r="A525">
        <v>4.5572069460127569</v>
      </c>
    </row>
    <row r="526" spans="1:1" x14ac:dyDescent="0.25">
      <c r="A526">
        <v>1.1906186101870784</v>
      </c>
    </row>
    <row r="527" spans="1:1" x14ac:dyDescent="0.25">
      <c r="A527">
        <v>5.048860133671071</v>
      </c>
    </row>
    <row r="528" spans="1:1" x14ac:dyDescent="0.25">
      <c r="A528">
        <v>5.5668813135166477</v>
      </c>
    </row>
    <row r="529" spans="1:1" x14ac:dyDescent="0.25">
      <c r="A529">
        <v>1.1299172948393201</v>
      </c>
    </row>
    <row r="530" spans="1:1" x14ac:dyDescent="0.25">
      <c r="A530">
        <v>8.4058351390118098</v>
      </c>
    </row>
    <row r="531" spans="1:1" x14ac:dyDescent="0.25">
      <c r="A531">
        <v>8.2314218573564872</v>
      </c>
    </row>
    <row r="532" spans="1:1" x14ac:dyDescent="0.25">
      <c r="A532">
        <v>9.6574907681508826</v>
      </c>
    </row>
    <row r="533" spans="1:1" x14ac:dyDescent="0.25">
      <c r="A533">
        <v>7.5870540482802813</v>
      </c>
    </row>
    <row r="534" spans="1:1" x14ac:dyDescent="0.25">
      <c r="A534">
        <v>5.9231238746299635</v>
      </c>
    </row>
    <row r="535" spans="1:1" x14ac:dyDescent="0.25">
      <c r="A535">
        <v>6.797936948759423</v>
      </c>
    </row>
    <row r="536" spans="1:1" x14ac:dyDescent="0.25">
      <c r="A536">
        <v>5.2515640736106448</v>
      </c>
    </row>
    <row r="537" spans="1:1" x14ac:dyDescent="0.25">
      <c r="A537">
        <v>8.9735709707937872</v>
      </c>
    </row>
    <row r="538" spans="1:1" x14ac:dyDescent="0.25">
      <c r="A538">
        <v>7.1110568559831542</v>
      </c>
    </row>
    <row r="539" spans="1:1" x14ac:dyDescent="0.25">
      <c r="A539">
        <v>5.6322519608142336</v>
      </c>
    </row>
    <row r="540" spans="1:1" x14ac:dyDescent="0.25">
      <c r="A540">
        <v>9.2364268929105506</v>
      </c>
    </row>
    <row r="541" spans="1:1" x14ac:dyDescent="0.25">
      <c r="A541">
        <v>8.5102084414197208</v>
      </c>
    </row>
    <row r="542" spans="1:1" x14ac:dyDescent="0.25">
      <c r="A542">
        <v>7.1629688406018248</v>
      </c>
    </row>
    <row r="543" spans="1:1" x14ac:dyDescent="0.25">
      <c r="A543">
        <v>9.0848109378337956</v>
      </c>
    </row>
    <row r="544" spans="1:1" x14ac:dyDescent="0.25">
      <c r="A544">
        <v>7.2648701437421792</v>
      </c>
    </row>
    <row r="545" spans="1:1" x14ac:dyDescent="0.25">
      <c r="A545">
        <v>3.6260872219000824</v>
      </c>
    </row>
    <row r="546" spans="1:1" x14ac:dyDescent="0.25">
      <c r="A546">
        <v>2.1247596667378765</v>
      </c>
    </row>
    <row r="547" spans="1:1" x14ac:dyDescent="0.25">
      <c r="A547">
        <v>5.5212866603595083</v>
      </c>
    </row>
    <row r="548" spans="1:1" x14ac:dyDescent="0.25">
      <c r="A548">
        <v>1.2326425977355266</v>
      </c>
    </row>
    <row r="549" spans="1:1" x14ac:dyDescent="0.25">
      <c r="A549">
        <v>2.1579943235572374</v>
      </c>
    </row>
    <row r="550" spans="1:1" x14ac:dyDescent="0.25">
      <c r="A550">
        <v>4.4206976531266218</v>
      </c>
    </row>
    <row r="551" spans="1:1" x14ac:dyDescent="0.25">
      <c r="A551">
        <v>7.3675954466383864</v>
      </c>
    </row>
    <row r="552" spans="1:1" x14ac:dyDescent="0.25">
      <c r="A552">
        <v>7.2689901425214387</v>
      </c>
    </row>
    <row r="553" spans="1:1" x14ac:dyDescent="0.25">
      <c r="A553">
        <v>6.9970702230903044</v>
      </c>
    </row>
    <row r="554" spans="1:1" x14ac:dyDescent="0.25">
      <c r="A554">
        <v>9.0378429517502372</v>
      </c>
    </row>
    <row r="555" spans="1:1" x14ac:dyDescent="0.25">
      <c r="A555">
        <v>5.1785027619251078</v>
      </c>
    </row>
    <row r="556" spans="1:1" x14ac:dyDescent="0.25">
      <c r="A556">
        <v>5.6547746208075189</v>
      </c>
    </row>
    <row r="557" spans="1:1" x14ac:dyDescent="0.25">
      <c r="A557">
        <v>9.9634693441572306</v>
      </c>
    </row>
    <row r="558" spans="1:1" x14ac:dyDescent="0.25">
      <c r="A558">
        <v>4.0273751029999696</v>
      </c>
    </row>
    <row r="559" spans="1:1" x14ac:dyDescent="0.25">
      <c r="A559">
        <v>4.7648548844874412</v>
      </c>
    </row>
    <row r="560" spans="1:1" x14ac:dyDescent="0.25">
      <c r="A560">
        <v>1.5685598315378275</v>
      </c>
    </row>
    <row r="561" spans="1:1" x14ac:dyDescent="0.25">
      <c r="A561">
        <v>4.1916257209997863</v>
      </c>
    </row>
    <row r="562" spans="1:1" x14ac:dyDescent="0.25">
      <c r="A562">
        <v>6.4743797112949011</v>
      </c>
    </row>
    <row r="563" spans="1:1" x14ac:dyDescent="0.25">
      <c r="A563">
        <v>5.9058198797570736</v>
      </c>
    </row>
    <row r="564" spans="1:1" x14ac:dyDescent="0.25">
      <c r="A564">
        <v>9.0699789422284613</v>
      </c>
    </row>
    <row r="565" spans="1:1" x14ac:dyDescent="0.25">
      <c r="A565">
        <v>1.8066957609790339</v>
      </c>
    </row>
    <row r="566" spans="1:1" x14ac:dyDescent="0.25">
      <c r="A566">
        <v>1.5935544907986694</v>
      </c>
    </row>
    <row r="567" spans="1:1" x14ac:dyDescent="0.25">
      <c r="A567">
        <v>1.6841944639423811</v>
      </c>
    </row>
    <row r="568" spans="1:1" x14ac:dyDescent="0.25">
      <c r="A568">
        <v>9.2246162297433401</v>
      </c>
    </row>
    <row r="569" spans="1:1" x14ac:dyDescent="0.25">
      <c r="A569">
        <v>3.1723380230109561</v>
      </c>
    </row>
    <row r="570" spans="1:1" x14ac:dyDescent="0.25">
      <c r="A570">
        <v>9.1131015961180459</v>
      </c>
    </row>
    <row r="571" spans="1:1" x14ac:dyDescent="0.25">
      <c r="A571">
        <v>9.968688009277626</v>
      </c>
    </row>
    <row r="572" spans="1:1" x14ac:dyDescent="0.25">
      <c r="A572">
        <v>9.7791680654316853</v>
      </c>
    </row>
    <row r="573" spans="1:1" x14ac:dyDescent="0.25">
      <c r="A573">
        <v>3.491775261696219</v>
      </c>
    </row>
    <row r="574" spans="1:1" x14ac:dyDescent="0.25">
      <c r="A574">
        <v>1.5897091586046939</v>
      </c>
    </row>
    <row r="575" spans="1:1" x14ac:dyDescent="0.25">
      <c r="A575">
        <v>9.0782189397869804</v>
      </c>
    </row>
    <row r="576" spans="1:1" x14ac:dyDescent="0.25">
      <c r="A576">
        <v>5.2911160618915369</v>
      </c>
    </row>
    <row r="577" spans="1:1" x14ac:dyDescent="0.25">
      <c r="A577">
        <v>1.044495986816004</v>
      </c>
    </row>
    <row r="578" spans="1:1" x14ac:dyDescent="0.25">
      <c r="A578">
        <v>6.830347605822932</v>
      </c>
    </row>
    <row r="579" spans="1:1" x14ac:dyDescent="0.25">
      <c r="A579">
        <v>5.1620227668080689</v>
      </c>
    </row>
    <row r="580" spans="1:1" x14ac:dyDescent="0.25">
      <c r="A580">
        <v>1.118930631427961</v>
      </c>
    </row>
    <row r="581" spans="1:1" x14ac:dyDescent="0.25">
      <c r="A581">
        <v>2.8399914548173468</v>
      </c>
    </row>
    <row r="582" spans="1:1" x14ac:dyDescent="0.25">
      <c r="A582">
        <v>2.0538956877346113</v>
      </c>
    </row>
    <row r="583" spans="1:1" x14ac:dyDescent="0.25">
      <c r="A583">
        <v>4.3204443494979703</v>
      </c>
    </row>
    <row r="584" spans="1:1" x14ac:dyDescent="0.25">
      <c r="A584">
        <v>8.1811578722495195</v>
      </c>
    </row>
    <row r="585" spans="1:1" x14ac:dyDescent="0.25">
      <c r="A585">
        <v>9.9656666768395024</v>
      </c>
    </row>
    <row r="586" spans="1:1" x14ac:dyDescent="0.25">
      <c r="A586">
        <v>3.9710684530167546</v>
      </c>
    </row>
    <row r="587" spans="1:1" x14ac:dyDescent="0.25">
      <c r="A587">
        <v>9.0029602954191716</v>
      </c>
    </row>
    <row r="588" spans="1:1" x14ac:dyDescent="0.25">
      <c r="A588">
        <v>9.887661366618854</v>
      </c>
    </row>
    <row r="589" spans="1:1" x14ac:dyDescent="0.25">
      <c r="A589">
        <v>5.4152653584398935</v>
      </c>
    </row>
    <row r="590" spans="1:1" x14ac:dyDescent="0.25">
      <c r="A590">
        <v>7.4233527634510335</v>
      </c>
    </row>
    <row r="591" spans="1:1" x14ac:dyDescent="0.25">
      <c r="A591">
        <v>9.7118747520371116</v>
      </c>
    </row>
    <row r="592" spans="1:1" x14ac:dyDescent="0.25">
      <c r="A592">
        <v>6.15301980651265</v>
      </c>
    </row>
    <row r="593" spans="1:1" x14ac:dyDescent="0.25">
      <c r="A593">
        <v>7.6793420209356977</v>
      </c>
    </row>
    <row r="594" spans="1:1" x14ac:dyDescent="0.25">
      <c r="A594">
        <v>5.7429425946836758</v>
      </c>
    </row>
    <row r="595" spans="1:1" x14ac:dyDescent="0.25">
      <c r="A595">
        <v>1.5452131717886899</v>
      </c>
    </row>
    <row r="596" spans="1:1" x14ac:dyDescent="0.25">
      <c r="A596">
        <v>9.8945280312509531</v>
      </c>
    </row>
    <row r="597" spans="1:1" x14ac:dyDescent="0.25">
      <c r="A597">
        <v>5.870937223426008</v>
      </c>
    </row>
    <row r="598" spans="1:1" x14ac:dyDescent="0.25">
      <c r="A598">
        <v>6.4922330393383589</v>
      </c>
    </row>
    <row r="599" spans="1:1" x14ac:dyDescent="0.25">
      <c r="A599">
        <v>5.6080813013092436</v>
      </c>
    </row>
    <row r="600" spans="1:1" x14ac:dyDescent="0.25">
      <c r="A600">
        <v>1.923703726310007</v>
      </c>
    </row>
    <row r="601" spans="1:1" x14ac:dyDescent="0.25">
      <c r="A601">
        <v>1.6787011322367014</v>
      </c>
    </row>
    <row r="602" spans="1:1" x14ac:dyDescent="0.25">
      <c r="A602">
        <v>5.7344279305398729</v>
      </c>
    </row>
    <row r="603" spans="1:1" x14ac:dyDescent="0.25">
      <c r="A603">
        <v>7.822992645039216</v>
      </c>
    </row>
    <row r="604" spans="1:1" x14ac:dyDescent="0.25">
      <c r="A604">
        <v>7.636768700216682</v>
      </c>
    </row>
    <row r="605" spans="1:1" x14ac:dyDescent="0.25">
      <c r="A605">
        <v>9.9222693563646356</v>
      </c>
    </row>
    <row r="606" spans="1:1" x14ac:dyDescent="0.25">
      <c r="A606">
        <v>5.4935453352458268</v>
      </c>
    </row>
    <row r="607" spans="1:1" x14ac:dyDescent="0.25">
      <c r="A607">
        <v>2.1744743186742763</v>
      </c>
    </row>
    <row r="608" spans="1:1" x14ac:dyDescent="0.25">
      <c r="A608">
        <v>4.4083376567888424</v>
      </c>
    </row>
    <row r="609" spans="1:1" x14ac:dyDescent="0.25">
      <c r="A609">
        <v>8.9895016327402573</v>
      </c>
    </row>
    <row r="610" spans="1:1" x14ac:dyDescent="0.25">
      <c r="A610">
        <v>1.5611438337351604</v>
      </c>
    </row>
    <row r="611" spans="1:1" x14ac:dyDescent="0.25">
      <c r="A611">
        <v>5.9148838770714445</v>
      </c>
    </row>
    <row r="612" spans="1:1" x14ac:dyDescent="0.25">
      <c r="A612">
        <v>3.0998260444959866</v>
      </c>
    </row>
    <row r="613" spans="1:1" x14ac:dyDescent="0.25">
      <c r="A613">
        <v>7.9443952757347338</v>
      </c>
    </row>
    <row r="614" spans="1:1" x14ac:dyDescent="0.25">
      <c r="A614">
        <v>8.3053071687978761</v>
      </c>
    </row>
    <row r="615" spans="1:1" x14ac:dyDescent="0.25">
      <c r="A615">
        <v>8.7645496993926812</v>
      </c>
    </row>
    <row r="616" spans="1:1" x14ac:dyDescent="0.25">
      <c r="A616">
        <v>3.5818659016693624</v>
      </c>
    </row>
    <row r="617" spans="1:1" x14ac:dyDescent="0.25">
      <c r="A617">
        <v>5.5789666432691423</v>
      </c>
    </row>
    <row r="618" spans="1:1" x14ac:dyDescent="0.25">
      <c r="A618">
        <v>2.6350901821955013</v>
      </c>
    </row>
    <row r="619" spans="1:1" x14ac:dyDescent="0.25">
      <c r="A619">
        <v>2.6370128482924891</v>
      </c>
    </row>
    <row r="620" spans="1:1" x14ac:dyDescent="0.25">
      <c r="A620">
        <v>5.6836146122623372</v>
      </c>
    </row>
    <row r="621" spans="1:1" x14ac:dyDescent="0.25">
      <c r="A621">
        <v>8.1951658680990036</v>
      </c>
    </row>
    <row r="622" spans="1:1" x14ac:dyDescent="0.25">
      <c r="A622">
        <v>6.7836542863246567</v>
      </c>
    </row>
    <row r="623" spans="1:1" x14ac:dyDescent="0.25">
      <c r="A623">
        <v>8.9230323191015337</v>
      </c>
    </row>
    <row r="624" spans="1:1" x14ac:dyDescent="0.25">
      <c r="A624">
        <v>9.4693441572313617</v>
      </c>
    </row>
    <row r="625" spans="1:1" x14ac:dyDescent="0.25">
      <c r="A625">
        <v>7.3942381054109321</v>
      </c>
    </row>
    <row r="626" spans="1:1" x14ac:dyDescent="0.25">
      <c r="A626">
        <v>3.0583513901181067</v>
      </c>
    </row>
    <row r="627" spans="1:1" x14ac:dyDescent="0.25">
      <c r="A627">
        <v>6.8589129306924654</v>
      </c>
    </row>
    <row r="628" spans="1:1" x14ac:dyDescent="0.25">
      <c r="A628">
        <v>6.2532731101413006</v>
      </c>
    </row>
    <row r="629" spans="1:1" x14ac:dyDescent="0.25">
      <c r="A629">
        <v>3.661793877986999</v>
      </c>
    </row>
    <row r="630" spans="1:1" x14ac:dyDescent="0.25">
      <c r="A630">
        <v>8.2196111941892767</v>
      </c>
    </row>
    <row r="631" spans="1:1" x14ac:dyDescent="0.25">
      <c r="A631">
        <v>4.0163884395886109</v>
      </c>
    </row>
    <row r="632" spans="1:1" x14ac:dyDescent="0.25">
      <c r="A632">
        <v>2.2568742942594682</v>
      </c>
    </row>
    <row r="633" spans="1:1" x14ac:dyDescent="0.25">
      <c r="A633">
        <v>4.0199591051973025</v>
      </c>
    </row>
    <row r="634" spans="1:1" x14ac:dyDescent="0.25">
      <c r="A634">
        <v>9.6429334391308323</v>
      </c>
    </row>
    <row r="635" spans="1:1" x14ac:dyDescent="0.25">
      <c r="A635">
        <v>8.444013794366283</v>
      </c>
    </row>
    <row r="636" spans="1:1" x14ac:dyDescent="0.25">
      <c r="A636">
        <v>4.3138523514511551</v>
      </c>
    </row>
    <row r="637" spans="1:1" x14ac:dyDescent="0.25">
      <c r="A637">
        <v>7.5356913968321786</v>
      </c>
    </row>
    <row r="638" spans="1:1" x14ac:dyDescent="0.25">
      <c r="A638">
        <v>9.9200720236823638</v>
      </c>
    </row>
    <row r="639" spans="1:1" x14ac:dyDescent="0.25">
      <c r="A639">
        <v>8.4857631153294477</v>
      </c>
    </row>
    <row r="640" spans="1:1" x14ac:dyDescent="0.25">
      <c r="A640">
        <v>9.531693472090824</v>
      </c>
    </row>
    <row r="641" spans="1:1" x14ac:dyDescent="0.25">
      <c r="A641">
        <v>5.9640491958372754</v>
      </c>
    </row>
    <row r="642" spans="1:1" x14ac:dyDescent="0.25">
      <c r="A642">
        <v>8.0556352427747431</v>
      </c>
    </row>
    <row r="643" spans="1:1" x14ac:dyDescent="0.25">
      <c r="A643">
        <v>7.8177739799188206</v>
      </c>
    </row>
    <row r="644" spans="1:1" x14ac:dyDescent="0.25">
      <c r="A644">
        <v>9.3127842036194952</v>
      </c>
    </row>
    <row r="645" spans="1:1" x14ac:dyDescent="0.25">
      <c r="A645">
        <v>4.3069856868190559</v>
      </c>
    </row>
    <row r="646" spans="1:1" x14ac:dyDescent="0.25">
      <c r="A646">
        <v>1.9162877285073399</v>
      </c>
    </row>
    <row r="647" spans="1:1" x14ac:dyDescent="0.25">
      <c r="A647">
        <v>5.725638599810785</v>
      </c>
    </row>
    <row r="648" spans="1:1" x14ac:dyDescent="0.25">
      <c r="A648">
        <v>4.6445509201330601</v>
      </c>
    </row>
    <row r="649" spans="1:1" x14ac:dyDescent="0.25">
      <c r="A649">
        <v>7.5686513870662555</v>
      </c>
    </row>
    <row r="650" spans="1:1" x14ac:dyDescent="0.25">
      <c r="A650">
        <v>2.0874050111392561</v>
      </c>
    </row>
    <row r="651" spans="1:1" x14ac:dyDescent="0.25">
      <c r="A651">
        <v>6.1582384716330454</v>
      </c>
    </row>
    <row r="652" spans="1:1" x14ac:dyDescent="0.25">
      <c r="A652">
        <v>7.0640888698995941</v>
      </c>
    </row>
    <row r="653" spans="1:1" x14ac:dyDescent="0.25">
      <c r="A653">
        <v>5.4899746696371343</v>
      </c>
    </row>
    <row r="654" spans="1:1" x14ac:dyDescent="0.25">
      <c r="A654">
        <v>6.7954649494918673</v>
      </c>
    </row>
    <row r="655" spans="1:1" x14ac:dyDescent="0.25">
      <c r="A655">
        <v>8.5884884182256549</v>
      </c>
    </row>
    <row r="656" spans="1:1" x14ac:dyDescent="0.25">
      <c r="A656">
        <v>4.1987670522171694</v>
      </c>
    </row>
    <row r="657" spans="1:1" x14ac:dyDescent="0.25">
      <c r="A657">
        <v>9.5440534684286025</v>
      </c>
    </row>
    <row r="658" spans="1:1" x14ac:dyDescent="0.25">
      <c r="A658">
        <v>9.0488296151615959</v>
      </c>
    </row>
    <row r="659" spans="1:1" x14ac:dyDescent="0.25">
      <c r="A659">
        <v>1.2117679372539445</v>
      </c>
    </row>
    <row r="660" spans="1:1" x14ac:dyDescent="0.25">
      <c r="A660">
        <v>8.3000885036774807</v>
      </c>
    </row>
    <row r="661" spans="1:1" x14ac:dyDescent="0.25">
      <c r="A661">
        <v>2.9690847499008148</v>
      </c>
    </row>
    <row r="662" spans="1:1" x14ac:dyDescent="0.25">
      <c r="A662">
        <v>3.6573992126224555</v>
      </c>
    </row>
    <row r="663" spans="1:1" x14ac:dyDescent="0.25">
      <c r="A663">
        <v>8.5135044404431284</v>
      </c>
    </row>
    <row r="664" spans="1:1" x14ac:dyDescent="0.25">
      <c r="A664">
        <v>4.6626789147618029</v>
      </c>
    </row>
    <row r="665" spans="1:1" x14ac:dyDescent="0.25">
      <c r="A665">
        <v>2.129428998687704</v>
      </c>
    </row>
    <row r="666" spans="1:1" x14ac:dyDescent="0.25">
      <c r="A666">
        <v>2.2862636188848535</v>
      </c>
    </row>
    <row r="667" spans="1:1" x14ac:dyDescent="0.25">
      <c r="A667">
        <v>6.7358623004852438</v>
      </c>
    </row>
    <row r="668" spans="1:1" x14ac:dyDescent="0.25">
      <c r="A668">
        <v>8.3476058229316088</v>
      </c>
    </row>
    <row r="669" spans="1:1" x14ac:dyDescent="0.25">
      <c r="A669">
        <v>8.9730216376232192</v>
      </c>
    </row>
    <row r="670" spans="1:1" x14ac:dyDescent="0.25">
      <c r="A670">
        <v>6.1966917935728016</v>
      </c>
    </row>
    <row r="671" spans="1:1" x14ac:dyDescent="0.25">
      <c r="A671">
        <v>2.2793969542527543</v>
      </c>
    </row>
    <row r="672" spans="1:1" x14ac:dyDescent="0.25">
      <c r="A672">
        <v>1.1076693014313181</v>
      </c>
    </row>
    <row r="673" spans="1:1" x14ac:dyDescent="0.25">
      <c r="A673">
        <v>7.879299295022431</v>
      </c>
    </row>
    <row r="674" spans="1:1" x14ac:dyDescent="0.25">
      <c r="A674">
        <v>7.8317819757683029</v>
      </c>
    </row>
    <row r="675" spans="1:1" x14ac:dyDescent="0.25">
      <c r="A675">
        <v>5.5641346476638081</v>
      </c>
    </row>
    <row r="676" spans="1:1" x14ac:dyDescent="0.25">
      <c r="A676">
        <v>1.9269997253334146</v>
      </c>
    </row>
    <row r="677" spans="1:1" x14ac:dyDescent="0.25">
      <c r="A677">
        <v>2.6702475051118504</v>
      </c>
    </row>
    <row r="678" spans="1:1" x14ac:dyDescent="0.25">
      <c r="A678">
        <v>6.9094515823847162</v>
      </c>
    </row>
    <row r="679" spans="1:1" x14ac:dyDescent="0.25">
      <c r="A679">
        <v>6.3856624042481762</v>
      </c>
    </row>
    <row r="680" spans="1:1" x14ac:dyDescent="0.25">
      <c r="A680">
        <v>7.0734275337992498</v>
      </c>
    </row>
    <row r="681" spans="1:1" x14ac:dyDescent="0.25">
      <c r="A681">
        <v>4.0707724234748373</v>
      </c>
    </row>
    <row r="682" spans="1:1" x14ac:dyDescent="0.25">
      <c r="A682">
        <v>4.1674550614947963</v>
      </c>
    </row>
    <row r="683" spans="1:1" x14ac:dyDescent="0.25">
      <c r="A683">
        <v>7.298654133732108</v>
      </c>
    </row>
    <row r="684" spans="1:1" x14ac:dyDescent="0.25">
      <c r="A684">
        <v>8.0803552354503001</v>
      </c>
    </row>
    <row r="685" spans="1:1" x14ac:dyDescent="0.25">
      <c r="A685">
        <v>8.3942991424298832</v>
      </c>
    </row>
    <row r="686" spans="1:1" x14ac:dyDescent="0.25">
      <c r="A686">
        <v>3.4266792809839166</v>
      </c>
    </row>
    <row r="687" spans="1:1" x14ac:dyDescent="0.25">
      <c r="A687">
        <v>5.0540787987914673</v>
      </c>
    </row>
    <row r="688" spans="1:1" x14ac:dyDescent="0.25">
      <c r="A688">
        <v>3.5535752433851129</v>
      </c>
    </row>
    <row r="689" spans="1:1" x14ac:dyDescent="0.25">
      <c r="A689">
        <v>3.7411725211340681</v>
      </c>
    </row>
    <row r="690" spans="1:1" x14ac:dyDescent="0.25">
      <c r="A690">
        <v>3.1231727042451247</v>
      </c>
    </row>
    <row r="691" spans="1:1" x14ac:dyDescent="0.25">
      <c r="A691">
        <v>3.6260872219000824</v>
      </c>
    </row>
    <row r="692" spans="1:1" x14ac:dyDescent="0.25">
      <c r="A692">
        <v>6.2194891201513709</v>
      </c>
    </row>
    <row r="693" spans="1:1" x14ac:dyDescent="0.25">
      <c r="A693">
        <v>8.4885097811822874</v>
      </c>
    </row>
    <row r="694" spans="1:1" x14ac:dyDescent="0.25">
      <c r="A694">
        <v>7.9693899349955748</v>
      </c>
    </row>
    <row r="695" spans="1:1" x14ac:dyDescent="0.25">
      <c r="A695">
        <v>2.8583941160313726</v>
      </c>
    </row>
    <row r="696" spans="1:1" x14ac:dyDescent="0.25">
      <c r="A696">
        <v>6.1109958189642013</v>
      </c>
    </row>
    <row r="697" spans="1:1" x14ac:dyDescent="0.25">
      <c r="A697">
        <v>7.3478194524979408</v>
      </c>
    </row>
    <row r="698" spans="1:1" x14ac:dyDescent="0.25">
      <c r="A698">
        <v>5.895382549516281</v>
      </c>
    </row>
    <row r="699" spans="1:1" x14ac:dyDescent="0.25">
      <c r="A699">
        <v>1.2592852565080721</v>
      </c>
    </row>
    <row r="700" spans="1:1" x14ac:dyDescent="0.25">
      <c r="A700">
        <v>8.3047578356273082</v>
      </c>
    </row>
    <row r="701" spans="1:1" x14ac:dyDescent="0.25">
      <c r="A701">
        <v>5.7816705832087161</v>
      </c>
    </row>
    <row r="702" spans="1:1" x14ac:dyDescent="0.25">
      <c r="A702">
        <v>3.9320657979064304</v>
      </c>
    </row>
    <row r="703" spans="1:1" x14ac:dyDescent="0.25">
      <c r="A703">
        <v>1.979735709707938</v>
      </c>
    </row>
    <row r="704" spans="1:1" x14ac:dyDescent="0.25">
      <c r="A704">
        <v>7.1146275215918457</v>
      </c>
    </row>
    <row r="705" spans="1:1" x14ac:dyDescent="0.25">
      <c r="A705">
        <v>5.0516067995239107</v>
      </c>
    </row>
    <row r="706" spans="1:1" x14ac:dyDescent="0.25">
      <c r="A706">
        <v>5.1900387585070344</v>
      </c>
    </row>
    <row r="707" spans="1:1" x14ac:dyDescent="0.25">
      <c r="A707">
        <v>6.5034943693350025</v>
      </c>
    </row>
    <row r="708" spans="1:1" x14ac:dyDescent="0.25">
      <c r="A708">
        <v>6.1431318094424263</v>
      </c>
    </row>
    <row r="709" spans="1:1" x14ac:dyDescent="0.25">
      <c r="A709">
        <v>1.6833704641865292</v>
      </c>
    </row>
    <row r="710" spans="1:1" x14ac:dyDescent="0.25">
      <c r="A710">
        <v>2.588946195867794</v>
      </c>
    </row>
    <row r="711" spans="1:1" x14ac:dyDescent="0.25">
      <c r="A711">
        <v>3.0827967162083802</v>
      </c>
    </row>
    <row r="712" spans="1:1" x14ac:dyDescent="0.25">
      <c r="A712">
        <v>9.104312265388959</v>
      </c>
    </row>
    <row r="713" spans="1:1" x14ac:dyDescent="0.25">
      <c r="A713">
        <v>2.629047517319254</v>
      </c>
    </row>
    <row r="714" spans="1:1" x14ac:dyDescent="0.25">
      <c r="A714">
        <v>6.4955290383617665</v>
      </c>
    </row>
    <row r="715" spans="1:1" x14ac:dyDescent="0.25">
      <c r="A715">
        <v>6.4471877193517866</v>
      </c>
    </row>
    <row r="716" spans="1:1" x14ac:dyDescent="0.25">
      <c r="A716">
        <v>9.8159733878597368</v>
      </c>
    </row>
    <row r="717" spans="1:1" x14ac:dyDescent="0.25">
      <c r="A717">
        <v>6.9080782494582964</v>
      </c>
    </row>
    <row r="718" spans="1:1" x14ac:dyDescent="0.25">
      <c r="A718">
        <v>1.9264503921628466</v>
      </c>
    </row>
    <row r="719" spans="1:1" x14ac:dyDescent="0.25">
      <c r="A719">
        <v>2.8215887936033202</v>
      </c>
    </row>
    <row r="720" spans="1:1" x14ac:dyDescent="0.25">
      <c r="A720">
        <v>5.2771080660420546</v>
      </c>
    </row>
    <row r="721" spans="1:1" x14ac:dyDescent="0.25">
      <c r="A721">
        <v>8.0067445905941952</v>
      </c>
    </row>
    <row r="722" spans="1:1" x14ac:dyDescent="0.25">
      <c r="A722">
        <v>5.4732200079348123</v>
      </c>
    </row>
    <row r="723" spans="1:1" x14ac:dyDescent="0.25">
      <c r="A723">
        <v>9.7799920651875372</v>
      </c>
    </row>
    <row r="724" spans="1:1" x14ac:dyDescent="0.25">
      <c r="A724">
        <v>6.2280037842951756</v>
      </c>
    </row>
    <row r="725" spans="1:1" x14ac:dyDescent="0.25">
      <c r="A725">
        <v>3.8213751640369886</v>
      </c>
    </row>
    <row r="726" spans="1:1" x14ac:dyDescent="0.25">
      <c r="A726">
        <v>9.6000854518265335</v>
      </c>
    </row>
    <row r="727" spans="1:1" x14ac:dyDescent="0.25">
      <c r="A727">
        <v>5.9684438612018189</v>
      </c>
    </row>
    <row r="728" spans="1:1" x14ac:dyDescent="0.25">
      <c r="A728">
        <v>6.1030304879909663</v>
      </c>
    </row>
    <row r="729" spans="1:1" x14ac:dyDescent="0.25">
      <c r="A729">
        <v>5.4210333567308577</v>
      </c>
    </row>
    <row r="730" spans="1:1" x14ac:dyDescent="0.25">
      <c r="A730">
        <v>2.4799035615100555</v>
      </c>
    </row>
    <row r="731" spans="1:1" x14ac:dyDescent="0.25">
      <c r="A731">
        <v>3.2319406720175787</v>
      </c>
    </row>
    <row r="732" spans="1:1" x14ac:dyDescent="0.25">
      <c r="A732">
        <v>8.7848750267036948</v>
      </c>
    </row>
    <row r="733" spans="1:1" x14ac:dyDescent="0.25">
      <c r="A733">
        <v>4.4146549882503736</v>
      </c>
    </row>
    <row r="734" spans="1:1" x14ac:dyDescent="0.25">
      <c r="A734">
        <v>4.0163884395886109</v>
      </c>
    </row>
    <row r="735" spans="1:1" x14ac:dyDescent="0.25">
      <c r="A735">
        <v>7.1670888393810843</v>
      </c>
    </row>
    <row r="736" spans="1:1" x14ac:dyDescent="0.25">
      <c r="A736">
        <v>4.0608844264046144</v>
      </c>
    </row>
    <row r="737" spans="1:1" x14ac:dyDescent="0.25">
      <c r="A737">
        <v>7.2041688283944207</v>
      </c>
    </row>
    <row r="738" spans="1:1" x14ac:dyDescent="0.25">
      <c r="A738">
        <v>9.2119815668202776</v>
      </c>
    </row>
    <row r="739" spans="1:1" x14ac:dyDescent="0.25">
      <c r="A739">
        <v>3.6422925504318369</v>
      </c>
    </row>
    <row r="740" spans="1:1" x14ac:dyDescent="0.25">
      <c r="A740">
        <v>9.1930295724356821</v>
      </c>
    </row>
    <row r="741" spans="1:1" x14ac:dyDescent="0.25">
      <c r="A741">
        <v>5.9008758812219604</v>
      </c>
    </row>
    <row r="742" spans="1:1" x14ac:dyDescent="0.25">
      <c r="A742">
        <v>4.5399029511398661</v>
      </c>
    </row>
    <row r="743" spans="1:1" x14ac:dyDescent="0.25">
      <c r="A743">
        <v>5.3111667226172674</v>
      </c>
    </row>
    <row r="744" spans="1:1" x14ac:dyDescent="0.25">
      <c r="A744">
        <v>2.5032502212591936</v>
      </c>
    </row>
    <row r="745" spans="1:1" x14ac:dyDescent="0.25">
      <c r="A745">
        <v>3.1929380169072545</v>
      </c>
    </row>
    <row r="746" spans="1:1" x14ac:dyDescent="0.25">
      <c r="A746">
        <v>2.4724875637073884</v>
      </c>
    </row>
    <row r="747" spans="1:1" x14ac:dyDescent="0.25">
      <c r="A747">
        <v>7.6494033631397444</v>
      </c>
    </row>
    <row r="748" spans="1:1" x14ac:dyDescent="0.25">
      <c r="A748">
        <v>2.3851435895870847</v>
      </c>
    </row>
    <row r="749" spans="1:1" x14ac:dyDescent="0.25">
      <c r="A749">
        <v>5.9376812036500137</v>
      </c>
    </row>
    <row r="750" spans="1:1" x14ac:dyDescent="0.25">
      <c r="A750">
        <v>7.8254646443067717</v>
      </c>
    </row>
    <row r="751" spans="1:1" x14ac:dyDescent="0.25">
      <c r="A751">
        <v>5.5501266518143249</v>
      </c>
    </row>
    <row r="752" spans="1:1" x14ac:dyDescent="0.25">
      <c r="A752">
        <v>9.6440321054719682</v>
      </c>
    </row>
    <row r="753" spans="1:1" x14ac:dyDescent="0.25">
      <c r="A753">
        <v>5.76601458784753</v>
      </c>
    </row>
    <row r="754" spans="1:1" x14ac:dyDescent="0.25">
      <c r="A754">
        <v>5.0697347941526534</v>
      </c>
    </row>
    <row r="755" spans="1:1" x14ac:dyDescent="0.25">
      <c r="A755">
        <v>1.0068666646320994</v>
      </c>
    </row>
    <row r="756" spans="1:1" x14ac:dyDescent="0.25">
      <c r="A756">
        <v>3.5722525711844231</v>
      </c>
    </row>
    <row r="757" spans="1:1" x14ac:dyDescent="0.25">
      <c r="A757">
        <v>5.476241340372936</v>
      </c>
    </row>
    <row r="758" spans="1:1" x14ac:dyDescent="0.25">
      <c r="A758">
        <v>6.2752464369640188</v>
      </c>
    </row>
    <row r="759" spans="1:1" x14ac:dyDescent="0.25">
      <c r="A759">
        <v>8.9158909878841506</v>
      </c>
    </row>
    <row r="760" spans="1:1" x14ac:dyDescent="0.25">
      <c r="A760">
        <v>6.6713156529435098</v>
      </c>
    </row>
    <row r="761" spans="1:1" x14ac:dyDescent="0.25">
      <c r="A761">
        <v>1.5018158513138218</v>
      </c>
    </row>
    <row r="762" spans="1:1" x14ac:dyDescent="0.25">
      <c r="A762">
        <v>5.8330332346568188</v>
      </c>
    </row>
    <row r="763" spans="1:1" x14ac:dyDescent="0.25">
      <c r="A763">
        <v>9.5267494735557126</v>
      </c>
    </row>
    <row r="764" spans="1:1" x14ac:dyDescent="0.25">
      <c r="A764">
        <v>3.4176152836695457</v>
      </c>
    </row>
    <row r="765" spans="1:1" x14ac:dyDescent="0.25">
      <c r="A765">
        <v>8.2319711905270552</v>
      </c>
    </row>
    <row r="766" spans="1:1" x14ac:dyDescent="0.25">
      <c r="A766">
        <v>7.620563371684927</v>
      </c>
    </row>
    <row r="767" spans="1:1" x14ac:dyDescent="0.25">
      <c r="A767">
        <v>7.5777153843806264</v>
      </c>
    </row>
    <row r="768" spans="1:1" x14ac:dyDescent="0.25">
      <c r="A768">
        <v>6.9871822260200807</v>
      </c>
    </row>
    <row r="769" spans="1:1" x14ac:dyDescent="0.25">
      <c r="A769">
        <v>7.4656514175847652</v>
      </c>
    </row>
    <row r="770" spans="1:1" x14ac:dyDescent="0.25">
      <c r="A770">
        <v>6.7594836268196659</v>
      </c>
    </row>
    <row r="771" spans="1:1" x14ac:dyDescent="0.25">
      <c r="A771">
        <v>2.6427808465834528</v>
      </c>
    </row>
    <row r="772" spans="1:1" x14ac:dyDescent="0.25">
      <c r="A772">
        <v>5.3391827143162329</v>
      </c>
    </row>
    <row r="773" spans="1:1" x14ac:dyDescent="0.25">
      <c r="A773">
        <v>7.7839899899288918</v>
      </c>
    </row>
    <row r="774" spans="1:1" x14ac:dyDescent="0.25">
      <c r="A774">
        <v>1.6284371471297341</v>
      </c>
    </row>
    <row r="775" spans="1:1" x14ac:dyDescent="0.25">
      <c r="A775">
        <v>3.7216711935789055</v>
      </c>
    </row>
    <row r="776" spans="1:1" x14ac:dyDescent="0.25">
      <c r="A776">
        <v>8.5692617572557754</v>
      </c>
    </row>
    <row r="777" spans="1:1" x14ac:dyDescent="0.25">
      <c r="A777">
        <v>7.1179235206152534</v>
      </c>
    </row>
    <row r="778" spans="1:1" x14ac:dyDescent="0.25">
      <c r="A778">
        <v>8.2825098422193051</v>
      </c>
    </row>
    <row r="779" spans="1:1" x14ac:dyDescent="0.25">
      <c r="A779">
        <v>9.6064027832880647</v>
      </c>
    </row>
    <row r="780" spans="1:1" x14ac:dyDescent="0.25">
      <c r="A780">
        <v>9.9346293527024141</v>
      </c>
    </row>
    <row r="781" spans="1:1" x14ac:dyDescent="0.25">
      <c r="A781">
        <v>7.2964568010498363</v>
      </c>
    </row>
    <row r="782" spans="1:1" x14ac:dyDescent="0.25">
      <c r="A782">
        <v>8.935392315439314</v>
      </c>
    </row>
    <row r="783" spans="1:1" x14ac:dyDescent="0.25">
      <c r="A783">
        <v>7.0539262062440873</v>
      </c>
    </row>
    <row r="784" spans="1:1" x14ac:dyDescent="0.25">
      <c r="A784">
        <v>1.4597918637653737</v>
      </c>
    </row>
    <row r="785" spans="1:1" x14ac:dyDescent="0.25">
      <c r="A785">
        <v>8.8513443403424183</v>
      </c>
    </row>
    <row r="786" spans="1:1" x14ac:dyDescent="0.25">
      <c r="A786">
        <v>4.6667989135410632</v>
      </c>
    </row>
    <row r="787" spans="1:1" x14ac:dyDescent="0.25">
      <c r="A787">
        <v>7.2981048005615401</v>
      </c>
    </row>
    <row r="788" spans="1:1" x14ac:dyDescent="0.25">
      <c r="A788">
        <v>9.53141880550554</v>
      </c>
    </row>
    <row r="789" spans="1:1" x14ac:dyDescent="0.25">
      <c r="A789">
        <v>8.8670003357036045</v>
      </c>
    </row>
    <row r="790" spans="1:1" x14ac:dyDescent="0.25">
      <c r="A790">
        <v>5.0018921475875118</v>
      </c>
    </row>
    <row r="791" spans="1:1" x14ac:dyDescent="0.25">
      <c r="A791">
        <v>1.9289223914304023</v>
      </c>
    </row>
    <row r="792" spans="1:1" x14ac:dyDescent="0.25">
      <c r="A792">
        <v>3.3797112949003569</v>
      </c>
    </row>
    <row r="793" spans="1:1" x14ac:dyDescent="0.25">
      <c r="A793">
        <v>2.1489303262428665</v>
      </c>
    </row>
    <row r="794" spans="1:1" x14ac:dyDescent="0.25">
      <c r="A794">
        <v>7.5280007324442275</v>
      </c>
    </row>
    <row r="795" spans="1:1" x14ac:dyDescent="0.25">
      <c r="A795">
        <v>2.6727195043794061</v>
      </c>
    </row>
    <row r="796" spans="1:1" x14ac:dyDescent="0.25">
      <c r="A796">
        <v>1.8646504104739525</v>
      </c>
    </row>
    <row r="797" spans="1:1" x14ac:dyDescent="0.25">
      <c r="A797">
        <v>8.4992217780083621</v>
      </c>
    </row>
    <row r="798" spans="1:1" x14ac:dyDescent="0.25">
      <c r="A798">
        <v>7.1970274971770376</v>
      </c>
    </row>
    <row r="799" spans="1:1" x14ac:dyDescent="0.25">
      <c r="A799">
        <v>1.1046479689931943</v>
      </c>
    </row>
    <row r="800" spans="1:1" x14ac:dyDescent="0.25">
      <c r="A800">
        <v>6.4647663808099605</v>
      </c>
    </row>
    <row r="801" spans="1:1" x14ac:dyDescent="0.25">
      <c r="A801">
        <v>9.3718375194555499</v>
      </c>
    </row>
    <row r="802" spans="1:1" x14ac:dyDescent="0.25">
      <c r="A802">
        <v>7.4769127475814079</v>
      </c>
    </row>
    <row r="803" spans="1:1" x14ac:dyDescent="0.25">
      <c r="A803">
        <v>3.8238471633045443</v>
      </c>
    </row>
    <row r="804" spans="1:1" x14ac:dyDescent="0.25">
      <c r="A804">
        <v>4.8760948515274514</v>
      </c>
    </row>
    <row r="805" spans="1:1" x14ac:dyDescent="0.25">
      <c r="A805">
        <v>5.7000946073793761</v>
      </c>
    </row>
    <row r="806" spans="1:1" x14ac:dyDescent="0.25">
      <c r="A806">
        <v>1.0027466658528397</v>
      </c>
    </row>
    <row r="807" spans="1:1" x14ac:dyDescent="0.25">
      <c r="A807">
        <v>6.1214331492049929</v>
      </c>
    </row>
    <row r="808" spans="1:1" x14ac:dyDescent="0.25">
      <c r="A808">
        <v>6.1310464796899318</v>
      </c>
    </row>
    <row r="809" spans="1:1" x14ac:dyDescent="0.25">
      <c r="A809">
        <v>8.1663258766441853</v>
      </c>
    </row>
    <row r="810" spans="1:1" x14ac:dyDescent="0.25">
      <c r="A810">
        <v>8.8886989959410379</v>
      </c>
    </row>
    <row r="811" spans="1:1" x14ac:dyDescent="0.25">
      <c r="A811">
        <v>5.6759239478743861</v>
      </c>
    </row>
    <row r="812" spans="1:1" x14ac:dyDescent="0.25">
      <c r="A812">
        <v>9.6401867732779927</v>
      </c>
    </row>
    <row r="813" spans="1:1" x14ac:dyDescent="0.25">
      <c r="A813">
        <v>9.7028107547227407</v>
      </c>
    </row>
    <row r="814" spans="1:1" x14ac:dyDescent="0.25">
      <c r="A814">
        <v>2.3491622669148837</v>
      </c>
    </row>
    <row r="815" spans="1:1" x14ac:dyDescent="0.25">
      <c r="A815">
        <v>9.3042695394756922</v>
      </c>
    </row>
    <row r="816" spans="1:1" x14ac:dyDescent="0.25">
      <c r="A816">
        <v>4.0622577593310343</v>
      </c>
    </row>
    <row r="817" spans="1:1" x14ac:dyDescent="0.25">
      <c r="A817">
        <v>3.5011139255958739</v>
      </c>
    </row>
    <row r="818" spans="1:1" x14ac:dyDescent="0.25">
      <c r="A818">
        <v>2.798242133854183</v>
      </c>
    </row>
    <row r="819" spans="1:1" x14ac:dyDescent="0.25">
      <c r="A819">
        <v>8.3000885036774807</v>
      </c>
    </row>
    <row r="820" spans="1:1" x14ac:dyDescent="0.25">
      <c r="A820">
        <v>6.4150517288735616</v>
      </c>
    </row>
    <row r="821" spans="1:1" x14ac:dyDescent="0.25">
      <c r="A821">
        <v>6.314249092074343</v>
      </c>
    </row>
    <row r="822" spans="1:1" x14ac:dyDescent="0.25">
      <c r="A822">
        <v>4.0685750907925655</v>
      </c>
    </row>
    <row r="823" spans="1:1" x14ac:dyDescent="0.25">
      <c r="A823">
        <v>1.3930478835413678</v>
      </c>
    </row>
    <row r="824" spans="1:1" x14ac:dyDescent="0.25">
      <c r="A824">
        <v>3.322855311746574</v>
      </c>
    </row>
    <row r="825" spans="1:1" x14ac:dyDescent="0.25">
      <c r="A825">
        <v>6.3279824213385423</v>
      </c>
    </row>
    <row r="826" spans="1:1" x14ac:dyDescent="0.25">
      <c r="A826">
        <v>3.9191564683980835</v>
      </c>
    </row>
    <row r="827" spans="1:1" x14ac:dyDescent="0.25">
      <c r="A827">
        <v>4.8563188573870049</v>
      </c>
    </row>
    <row r="828" spans="1:1" x14ac:dyDescent="0.25">
      <c r="A828">
        <v>2.8185674611651965</v>
      </c>
    </row>
    <row r="829" spans="1:1" x14ac:dyDescent="0.25">
      <c r="A829">
        <v>2.3884395886104923</v>
      </c>
    </row>
    <row r="830" spans="1:1" x14ac:dyDescent="0.25">
      <c r="A830">
        <v>4.4792016357921085</v>
      </c>
    </row>
    <row r="831" spans="1:1" x14ac:dyDescent="0.25">
      <c r="A831">
        <v>2.7971434675130467</v>
      </c>
    </row>
    <row r="832" spans="1:1" x14ac:dyDescent="0.25">
      <c r="A832">
        <v>4.5964842677083659</v>
      </c>
    </row>
    <row r="833" spans="1:1" x14ac:dyDescent="0.25">
      <c r="A833">
        <v>8.8642536698507648</v>
      </c>
    </row>
    <row r="834" spans="1:1" x14ac:dyDescent="0.25">
      <c r="A834">
        <v>7.7889339884640032</v>
      </c>
    </row>
    <row r="835" spans="1:1" x14ac:dyDescent="0.25">
      <c r="A835">
        <v>2.1599169896542252</v>
      </c>
    </row>
    <row r="836" spans="1:1" x14ac:dyDescent="0.25">
      <c r="A836">
        <v>7.129184850611896</v>
      </c>
    </row>
    <row r="837" spans="1:1" x14ac:dyDescent="0.25">
      <c r="A837">
        <v>3.9227271340067751</v>
      </c>
    </row>
    <row r="838" spans="1:1" x14ac:dyDescent="0.25">
      <c r="A838">
        <v>1.0917386394848476</v>
      </c>
    </row>
    <row r="839" spans="1:1" x14ac:dyDescent="0.25">
      <c r="A839">
        <v>1.4727011932737204</v>
      </c>
    </row>
    <row r="840" spans="1:1" x14ac:dyDescent="0.25">
      <c r="A840">
        <v>3.5497299111911373</v>
      </c>
    </row>
    <row r="841" spans="1:1" x14ac:dyDescent="0.25">
      <c r="A841">
        <v>1.5056611835077973</v>
      </c>
    </row>
    <row r="842" spans="1:1" x14ac:dyDescent="0.25">
      <c r="A842">
        <v>3.0366527298806725</v>
      </c>
    </row>
    <row r="843" spans="1:1" x14ac:dyDescent="0.25">
      <c r="A843">
        <v>1.8715170751060519</v>
      </c>
    </row>
    <row r="844" spans="1:1" x14ac:dyDescent="0.25">
      <c r="A844">
        <v>3.7104098635822624</v>
      </c>
    </row>
    <row r="845" spans="1:1" x14ac:dyDescent="0.25">
      <c r="A845">
        <v>8.7821283608508551</v>
      </c>
    </row>
    <row r="846" spans="1:1" x14ac:dyDescent="0.25">
      <c r="A846">
        <v>3.4412366100039673</v>
      </c>
    </row>
    <row r="847" spans="1:1" x14ac:dyDescent="0.25">
      <c r="A847">
        <v>4.4275643177587209</v>
      </c>
    </row>
    <row r="848" spans="1:1" x14ac:dyDescent="0.25">
      <c r="A848">
        <v>7.3195287942136904</v>
      </c>
    </row>
    <row r="849" spans="1:1" x14ac:dyDescent="0.25">
      <c r="A849">
        <v>4.3605456709494312</v>
      </c>
    </row>
    <row r="850" spans="1:1" x14ac:dyDescent="0.25">
      <c r="A850">
        <v>2.7798394726401563</v>
      </c>
    </row>
    <row r="851" spans="1:1" x14ac:dyDescent="0.25">
      <c r="A851">
        <v>5.3155613879818109</v>
      </c>
    </row>
    <row r="852" spans="1:1" x14ac:dyDescent="0.25">
      <c r="A852">
        <v>1.5638904995880001</v>
      </c>
    </row>
    <row r="853" spans="1:1" x14ac:dyDescent="0.25">
      <c r="A853">
        <v>5.0450148014770955</v>
      </c>
    </row>
    <row r="854" spans="1:1" x14ac:dyDescent="0.25">
      <c r="A854">
        <v>2.0448316904202399</v>
      </c>
    </row>
    <row r="855" spans="1:1" x14ac:dyDescent="0.25">
      <c r="A855">
        <v>4.8494521927549057</v>
      </c>
    </row>
    <row r="856" spans="1:1" x14ac:dyDescent="0.25">
      <c r="A856">
        <v>7.1272621845149082</v>
      </c>
    </row>
    <row r="857" spans="1:1" x14ac:dyDescent="0.25">
      <c r="A857">
        <v>5.4094973601489302</v>
      </c>
    </row>
    <row r="858" spans="1:1" x14ac:dyDescent="0.25">
      <c r="A858">
        <v>5.1430707724234752</v>
      </c>
    </row>
    <row r="859" spans="1:1" x14ac:dyDescent="0.25">
      <c r="A859">
        <v>5.9195532090212719</v>
      </c>
    </row>
    <row r="860" spans="1:1" x14ac:dyDescent="0.25">
      <c r="A860">
        <v>3.0031434064760276</v>
      </c>
    </row>
    <row r="861" spans="1:1" x14ac:dyDescent="0.25">
      <c r="A861">
        <v>1.9780877101962342</v>
      </c>
    </row>
    <row r="862" spans="1:1" x14ac:dyDescent="0.25">
      <c r="A862">
        <v>1.4823145237586597</v>
      </c>
    </row>
    <row r="863" spans="1:1" x14ac:dyDescent="0.25">
      <c r="A863">
        <v>8.8606830042420732</v>
      </c>
    </row>
    <row r="864" spans="1:1" x14ac:dyDescent="0.25">
      <c r="A864">
        <v>6.0165105136265149</v>
      </c>
    </row>
    <row r="865" spans="1:1" x14ac:dyDescent="0.25">
      <c r="A865">
        <v>3.290719321268349</v>
      </c>
    </row>
    <row r="866" spans="1:1" x14ac:dyDescent="0.25">
      <c r="A866">
        <v>8.9021576586199522</v>
      </c>
    </row>
    <row r="867" spans="1:1" x14ac:dyDescent="0.25">
      <c r="A867">
        <v>5.28232673116245</v>
      </c>
    </row>
    <row r="868" spans="1:1" x14ac:dyDescent="0.25">
      <c r="A868">
        <v>9.4550614947965936</v>
      </c>
    </row>
    <row r="869" spans="1:1" x14ac:dyDescent="0.25">
      <c r="A869">
        <v>3.6324045533616141</v>
      </c>
    </row>
    <row r="870" spans="1:1" x14ac:dyDescent="0.25">
      <c r="A870">
        <v>9.6055787835322128</v>
      </c>
    </row>
    <row r="871" spans="1:1" x14ac:dyDescent="0.25">
      <c r="A871">
        <v>4.8958708456678979</v>
      </c>
    </row>
    <row r="872" spans="1:1" x14ac:dyDescent="0.25">
      <c r="A872">
        <v>2.7166661580248421</v>
      </c>
    </row>
    <row r="873" spans="1:1" x14ac:dyDescent="0.25">
      <c r="A873">
        <v>1.7111117893002106</v>
      </c>
    </row>
    <row r="874" spans="1:1" x14ac:dyDescent="0.25">
      <c r="A874">
        <v>3.2530899990844446</v>
      </c>
    </row>
    <row r="875" spans="1:1" x14ac:dyDescent="0.25">
      <c r="A875">
        <v>7.8641926328318119</v>
      </c>
    </row>
    <row r="876" spans="1:1" x14ac:dyDescent="0.25">
      <c r="A876">
        <v>1.3853572191534165</v>
      </c>
    </row>
    <row r="877" spans="1:1" x14ac:dyDescent="0.25">
      <c r="A877">
        <v>6.0659504989776298</v>
      </c>
    </row>
    <row r="878" spans="1:1" x14ac:dyDescent="0.25">
      <c r="A878">
        <v>9.8673360393078404</v>
      </c>
    </row>
    <row r="879" spans="1:1" x14ac:dyDescent="0.25">
      <c r="A879">
        <v>1.7080904568620867</v>
      </c>
    </row>
    <row r="880" spans="1:1" x14ac:dyDescent="0.25">
      <c r="A880">
        <v>3.6313058870204782</v>
      </c>
    </row>
    <row r="881" spans="1:1" x14ac:dyDescent="0.25">
      <c r="A881">
        <v>9.4806054872280043</v>
      </c>
    </row>
    <row r="882" spans="1:1" x14ac:dyDescent="0.25">
      <c r="A882">
        <v>3.7087618640705586</v>
      </c>
    </row>
    <row r="883" spans="1:1" x14ac:dyDescent="0.25">
      <c r="A883">
        <v>3.3039033173619798</v>
      </c>
    </row>
    <row r="884" spans="1:1" x14ac:dyDescent="0.25">
      <c r="A884">
        <v>9.3512375255592524</v>
      </c>
    </row>
    <row r="885" spans="1:1" x14ac:dyDescent="0.25">
      <c r="A885">
        <v>9.1924802392651142</v>
      </c>
    </row>
    <row r="886" spans="1:1" x14ac:dyDescent="0.25">
      <c r="A886">
        <v>6.7814569536423832</v>
      </c>
    </row>
    <row r="887" spans="1:1" x14ac:dyDescent="0.25">
      <c r="A887">
        <v>8.9958189642017885</v>
      </c>
    </row>
    <row r="888" spans="1:1" x14ac:dyDescent="0.25">
      <c r="A888">
        <v>8.9504989776299322</v>
      </c>
    </row>
    <row r="889" spans="1:1" x14ac:dyDescent="0.25">
      <c r="A889">
        <v>1.1713919492172002</v>
      </c>
    </row>
    <row r="890" spans="1:1" x14ac:dyDescent="0.25">
      <c r="A890">
        <v>8.1168858912930695</v>
      </c>
    </row>
    <row r="891" spans="1:1" x14ac:dyDescent="0.25">
      <c r="A891">
        <v>8.3605151524399552</v>
      </c>
    </row>
    <row r="892" spans="1:1" x14ac:dyDescent="0.25">
      <c r="A892">
        <v>6.1736198004089475</v>
      </c>
    </row>
    <row r="893" spans="1:1" x14ac:dyDescent="0.25">
      <c r="A893">
        <v>7.2533341471602526</v>
      </c>
    </row>
    <row r="894" spans="1:1" x14ac:dyDescent="0.25">
      <c r="A894">
        <v>9.5028534806360057</v>
      </c>
    </row>
    <row r="895" spans="1:1" x14ac:dyDescent="0.25">
      <c r="A895">
        <v>5.6558732871486548</v>
      </c>
    </row>
    <row r="896" spans="1:1" x14ac:dyDescent="0.25">
      <c r="A896">
        <v>8.8903469954527417</v>
      </c>
    </row>
    <row r="897" spans="1:1" x14ac:dyDescent="0.25">
      <c r="A897">
        <v>9.4058961760307618</v>
      </c>
    </row>
    <row r="898" spans="1:1" x14ac:dyDescent="0.25">
      <c r="A898">
        <v>7.8037659840693383</v>
      </c>
    </row>
    <row r="899" spans="1:1" x14ac:dyDescent="0.25">
      <c r="A899">
        <v>6.4782250434888766</v>
      </c>
    </row>
    <row r="900" spans="1:1" x14ac:dyDescent="0.25">
      <c r="A900">
        <v>7.241523483993042</v>
      </c>
    </row>
    <row r="901" spans="1:1" x14ac:dyDescent="0.25">
      <c r="A901">
        <v>2.9147007660145876</v>
      </c>
    </row>
    <row r="902" spans="1:1" x14ac:dyDescent="0.25">
      <c r="A902">
        <v>7.5354167302468946</v>
      </c>
    </row>
    <row r="903" spans="1:1" x14ac:dyDescent="0.25">
      <c r="A903">
        <v>3.6661885433515429</v>
      </c>
    </row>
    <row r="904" spans="1:1" x14ac:dyDescent="0.25">
      <c r="A904">
        <v>8.0556352427747431</v>
      </c>
    </row>
    <row r="905" spans="1:1" x14ac:dyDescent="0.25">
      <c r="A905">
        <v>6.7633289590136414</v>
      </c>
    </row>
    <row r="906" spans="1:1" x14ac:dyDescent="0.25">
      <c r="A906">
        <v>8.845851008636739</v>
      </c>
    </row>
    <row r="907" spans="1:1" x14ac:dyDescent="0.25">
      <c r="A907">
        <v>9.9799493392742686</v>
      </c>
    </row>
    <row r="908" spans="1:1" x14ac:dyDescent="0.25">
      <c r="A908">
        <v>9.93572801904355</v>
      </c>
    </row>
    <row r="909" spans="1:1" x14ac:dyDescent="0.25">
      <c r="A909">
        <v>8.9922482985930969</v>
      </c>
    </row>
    <row r="910" spans="1:1" x14ac:dyDescent="0.25">
      <c r="A910">
        <v>1.5636158330027161</v>
      </c>
    </row>
    <row r="911" spans="1:1" x14ac:dyDescent="0.25">
      <c r="A911">
        <v>9.5858027893917654</v>
      </c>
    </row>
    <row r="912" spans="1:1" x14ac:dyDescent="0.25">
      <c r="A912">
        <v>5.9283425397503589</v>
      </c>
    </row>
    <row r="913" spans="1:1" x14ac:dyDescent="0.25">
      <c r="A913">
        <v>9.3182775353251746</v>
      </c>
    </row>
    <row r="914" spans="1:1" x14ac:dyDescent="0.25">
      <c r="A914">
        <v>9.4633014923551144</v>
      </c>
    </row>
    <row r="915" spans="1:1" x14ac:dyDescent="0.25">
      <c r="A915">
        <v>1.8808557390057068</v>
      </c>
    </row>
    <row r="916" spans="1:1" x14ac:dyDescent="0.25">
      <c r="A916">
        <v>6.1793877986999108</v>
      </c>
    </row>
    <row r="917" spans="1:1" x14ac:dyDescent="0.25">
      <c r="A917">
        <v>1.7954344309823909</v>
      </c>
    </row>
    <row r="918" spans="1:1" x14ac:dyDescent="0.25">
      <c r="A918">
        <v>8.4102298043763533</v>
      </c>
    </row>
    <row r="919" spans="1:1" x14ac:dyDescent="0.25">
      <c r="A919">
        <v>9.685506759849849</v>
      </c>
    </row>
    <row r="920" spans="1:1" x14ac:dyDescent="0.25">
      <c r="A920">
        <v>5.4806360057374794</v>
      </c>
    </row>
    <row r="921" spans="1:1" x14ac:dyDescent="0.25">
      <c r="A921">
        <v>5.7978759117404701</v>
      </c>
    </row>
    <row r="922" spans="1:1" x14ac:dyDescent="0.25">
      <c r="A922">
        <v>5.5385906552323982</v>
      </c>
    </row>
    <row r="923" spans="1:1" x14ac:dyDescent="0.25">
      <c r="A923">
        <v>9.3339335306863607</v>
      </c>
    </row>
    <row r="924" spans="1:1" x14ac:dyDescent="0.25">
      <c r="A924">
        <v>5.1161534470656456</v>
      </c>
    </row>
    <row r="925" spans="1:1" x14ac:dyDescent="0.25">
      <c r="A925">
        <v>6.1041291543321021</v>
      </c>
    </row>
    <row r="926" spans="1:1" x14ac:dyDescent="0.25">
      <c r="A926">
        <v>4.1171910763878294</v>
      </c>
    </row>
    <row r="927" spans="1:1" x14ac:dyDescent="0.25">
      <c r="A927">
        <v>5.7017426068910799</v>
      </c>
    </row>
    <row r="928" spans="1:1" x14ac:dyDescent="0.25">
      <c r="A928">
        <v>4.9137241737113566</v>
      </c>
    </row>
    <row r="929" spans="1:1" x14ac:dyDescent="0.25">
      <c r="A929">
        <v>9.3696401867732781</v>
      </c>
    </row>
    <row r="930" spans="1:1" x14ac:dyDescent="0.25">
      <c r="A930">
        <v>6.2628864406262403</v>
      </c>
    </row>
    <row r="931" spans="1:1" x14ac:dyDescent="0.25">
      <c r="A931">
        <v>2.6913968321787163</v>
      </c>
    </row>
    <row r="932" spans="1:1" x14ac:dyDescent="0.25">
      <c r="A932">
        <v>2.9078341013824884</v>
      </c>
    </row>
    <row r="933" spans="1:1" x14ac:dyDescent="0.25">
      <c r="A933">
        <v>5.7624439222388375</v>
      </c>
    </row>
    <row r="934" spans="1:1" x14ac:dyDescent="0.25">
      <c r="A934">
        <v>3.1539353617969299</v>
      </c>
    </row>
    <row r="935" spans="1:1" x14ac:dyDescent="0.25">
      <c r="A935">
        <v>2.2151249732963043</v>
      </c>
    </row>
    <row r="936" spans="1:1" x14ac:dyDescent="0.25">
      <c r="A936">
        <v>8.5200964384899436</v>
      </c>
    </row>
    <row r="937" spans="1:1" x14ac:dyDescent="0.25">
      <c r="A937">
        <v>7.0489822077089759</v>
      </c>
    </row>
    <row r="938" spans="1:1" x14ac:dyDescent="0.25">
      <c r="A938">
        <v>5.904171880245368</v>
      </c>
    </row>
    <row r="939" spans="1:1" x14ac:dyDescent="0.25">
      <c r="A939">
        <v>7.2008728293710131</v>
      </c>
    </row>
    <row r="940" spans="1:1" x14ac:dyDescent="0.25">
      <c r="A940">
        <v>7.6625873592333758</v>
      </c>
    </row>
    <row r="941" spans="1:1" x14ac:dyDescent="0.25">
      <c r="A941">
        <v>3.9043244727927489</v>
      </c>
    </row>
    <row r="942" spans="1:1" x14ac:dyDescent="0.25">
      <c r="A942">
        <v>3.7483138523514512</v>
      </c>
    </row>
    <row r="943" spans="1:1" x14ac:dyDescent="0.25">
      <c r="A943">
        <v>8.6557817316202268</v>
      </c>
    </row>
    <row r="944" spans="1:1" x14ac:dyDescent="0.25">
      <c r="A944">
        <v>2.6727195043794061</v>
      </c>
    </row>
    <row r="945" spans="1:1" x14ac:dyDescent="0.25">
      <c r="A945">
        <v>4.7368388927884766</v>
      </c>
    </row>
    <row r="946" spans="1:1" x14ac:dyDescent="0.25">
      <c r="A946">
        <v>1.7020477919858394</v>
      </c>
    </row>
    <row r="947" spans="1:1" x14ac:dyDescent="0.25">
      <c r="A947">
        <v>4.3179723502304146</v>
      </c>
    </row>
    <row r="948" spans="1:1" x14ac:dyDescent="0.25">
      <c r="A948">
        <v>2.4840235602893155</v>
      </c>
    </row>
    <row r="949" spans="1:1" x14ac:dyDescent="0.25">
      <c r="A949">
        <v>7.7999206518753619</v>
      </c>
    </row>
    <row r="950" spans="1:1" x14ac:dyDescent="0.25">
      <c r="A950">
        <v>6.3447370830408643</v>
      </c>
    </row>
    <row r="951" spans="1:1" x14ac:dyDescent="0.25">
      <c r="A951">
        <v>1.9283730582598344</v>
      </c>
    </row>
    <row r="952" spans="1:1" x14ac:dyDescent="0.25">
      <c r="A952">
        <v>4.9384441663869136</v>
      </c>
    </row>
    <row r="953" spans="1:1" x14ac:dyDescent="0.25">
      <c r="A953">
        <v>5.8783532212286751</v>
      </c>
    </row>
    <row r="954" spans="1:1" x14ac:dyDescent="0.25">
      <c r="A954">
        <v>3.8881191442609939</v>
      </c>
    </row>
    <row r="955" spans="1:1" x14ac:dyDescent="0.25">
      <c r="A955">
        <v>9.6503494369334994</v>
      </c>
    </row>
    <row r="956" spans="1:1" x14ac:dyDescent="0.25">
      <c r="A956">
        <v>8.6486404004028437</v>
      </c>
    </row>
    <row r="957" spans="1:1" x14ac:dyDescent="0.25">
      <c r="A957">
        <v>1.3279519028290658</v>
      </c>
    </row>
    <row r="958" spans="1:1" x14ac:dyDescent="0.25">
      <c r="A958">
        <v>6.1848811304055902</v>
      </c>
    </row>
    <row r="959" spans="1:1" x14ac:dyDescent="0.25">
      <c r="A959">
        <v>2.6713461714529863</v>
      </c>
    </row>
    <row r="960" spans="1:1" x14ac:dyDescent="0.25">
      <c r="A960">
        <v>6.3150730918301949</v>
      </c>
    </row>
    <row r="961" spans="1:1" x14ac:dyDescent="0.25">
      <c r="A961">
        <v>4.7483748893704032</v>
      </c>
    </row>
    <row r="962" spans="1:1" x14ac:dyDescent="0.25">
      <c r="A962">
        <v>1.8292184209723197</v>
      </c>
    </row>
    <row r="963" spans="1:1" x14ac:dyDescent="0.25">
      <c r="A963">
        <v>3.5217139194921718</v>
      </c>
    </row>
    <row r="964" spans="1:1" x14ac:dyDescent="0.25">
      <c r="A964">
        <v>5.9047212134159377</v>
      </c>
    </row>
    <row r="965" spans="1:1" x14ac:dyDescent="0.25">
      <c r="A965">
        <v>4.0740684224982449</v>
      </c>
    </row>
    <row r="966" spans="1:1" x14ac:dyDescent="0.25">
      <c r="A966">
        <v>5.0156254768517101</v>
      </c>
    </row>
    <row r="967" spans="1:1" x14ac:dyDescent="0.25">
      <c r="A967">
        <v>4.1314737388225957</v>
      </c>
    </row>
    <row r="968" spans="1:1" x14ac:dyDescent="0.25">
      <c r="A968">
        <v>4.596209601123082</v>
      </c>
    </row>
    <row r="969" spans="1:1" x14ac:dyDescent="0.25">
      <c r="A969">
        <v>3.3610339671010467</v>
      </c>
    </row>
    <row r="970" spans="1:1" x14ac:dyDescent="0.25">
      <c r="A970">
        <v>3.2981353190710165</v>
      </c>
    </row>
    <row r="971" spans="1:1" x14ac:dyDescent="0.25">
      <c r="A971">
        <v>2.1665089877010408</v>
      </c>
    </row>
    <row r="972" spans="1:1" x14ac:dyDescent="0.25">
      <c r="A972">
        <v>6.9001129184850614</v>
      </c>
    </row>
    <row r="973" spans="1:1" x14ac:dyDescent="0.25">
      <c r="A973">
        <v>1.0532853175450911</v>
      </c>
    </row>
    <row r="974" spans="1:1" x14ac:dyDescent="0.25">
      <c r="A974">
        <v>5.9212012085329757</v>
      </c>
    </row>
    <row r="975" spans="1:1" x14ac:dyDescent="0.25">
      <c r="A975">
        <v>5.6704306161687068</v>
      </c>
    </row>
    <row r="976" spans="1:1" x14ac:dyDescent="0.25">
      <c r="A976">
        <v>2.8583941160313726</v>
      </c>
    </row>
    <row r="977" spans="1:1" x14ac:dyDescent="0.25">
      <c r="A977">
        <v>7.0066835535752432</v>
      </c>
    </row>
    <row r="978" spans="1:1" x14ac:dyDescent="0.25">
      <c r="A978">
        <v>2.8666341135898921</v>
      </c>
    </row>
    <row r="979" spans="1:1" x14ac:dyDescent="0.25">
      <c r="A979">
        <v>8.5431684316537986</v>
      </c>
    </row>
    <row r="980" spans="1:1" x14ac:dyDescent="0.25">
      <c r="A980">
        <v>6.7311929685354164</v>
      </c>
    </row>
    <row r="981" spans="1:1" x14ac:dyDescent="0.25">
      <c r="A981">
        <v>4.0575884273812068</v>
      </c>
    </row>
    <row r="982" spans="1:1" x14ac:dyDescent="0.25">
      <c r="A982">
        <v>9.2798242133854192</v>
      </c>
    </row>
    <row r="983" spans="1:1" x14ac:dyDescent="0.25">
      <c r="A983">
        <v>6.8915982543412584</v>
      </c>
    </row>
    <row r="984" spans="1:1" x14ac:dyDescent="0.25">
      <c r="A984">
        <v>9.0749229407635728</v>
      </c>
    </row>
    <row r="985" spans="1:1" x14ac:dyDescent="0.25">
      <c r="A985">
        <v>7.4098941007721182</v>
      </c>
    </row>
    <row r="986" spans="1:1" x14ac:dyDescent="0.25">
      <c r="A986">
        <v>5.427076021607105</v>
      </c>
    </row>
    <row r="987" spans="1:1" x14ac:dyDescent="0.25">
      <c r="A987">
        <v>4.7766655476546527</v>
      </c>
    </row>
    <row r="988" spans="1:1" x14ac:dyDescent="0.25">
      <c r="A988">
        <v>5.6196172978911703</v>
      </c>
    </row>
    <row r="989" spans="1:1" x14ac:dyDescent="0.25">
      <c r="A989">
        <v>1.6281624805444501</v>
      </c>
    </row>
    <row r="990" spans="1:1" x14ac:dyDescent="0.25">
      <c r="A990">
        <v>9.8453627124851231</v>
      </c>
    </row>
    <row r="991" spans="1:1" x14ac:dyDescent="0.25">
      <c r="A991">
        <v>7.3958861049226359</v>
      </c>
    </row>
    <row r="992" spans="1:1" x14ac:dyDescent="0.25">
      <c r="A992">
        <v>9.8536027100436421</v>
      </c>
    </row>
    <row r="993" spans="1:1" x14ac:dyDescent="0.25">
      <c r="A993">
        <v>7.5156407361064481</v>
      </c>
    </row>
    <row r="994" spans="1:1" x14ac:dyDescent="0.25">
      <c r="A994">
        <v>5.8346812341685235</v>
      </c>
    </row>
    <row r="995" spans="1:1" x14ac:dyDescent="0.25">
      <c r="A995">
        <v>4.2254097109897151</v>
      </c>
    </row>
    <row r="996" spans="1:1" x14ac:dyDescent="0.25">
      <c r="A996">
        <v>5.7138279366435745</v>
      </c>
    </row>
    <row r="997" spans="1:1" x14ac:dyDescent="0.25">
      <c r="A997">
        <v>4.6547135837885678</v>
      </c>
    </row>
    <row r="998" spans="1:1" x14ac:dyDescent="0.25">
      <c r="A998">
        <v>3.9551377910702841</v>
      </c>
    </row>
    <row r="999" spans="1:1" x14ac:dyDescent="0.25">
      <c r="A999">
        <v>3.1594286935026092</v>
      </c>
    </row>
    <row r="1000" spans="1:1" x14ac:dyDescent="0.25">
      <c r="A1000">
        <v>8.3009125034333326</v>
      </c>
    </row>
    <row r="1001" spans="1:1" x14ac:dyDescent="0.25">
      <c r="A1001">
        <v>6.8998382518997774</v>
      </c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8</vt:i4>
      </vt:variant>
    </vt:vector>
  </HeadingPairs>
  <TitlesOfParts>
    <vt:vector size="8" baseType="lpstr">
      <vt:lpstr>analyticke nastroje</vt:lpstr>
      <vt:lpstr>charakteristiky a triedenie</vt:lpstr>
      <vt:lpstr>test normality</vt:lpstr>
      <vt:lpstr>chi kv test_N(6;100^2)</vt:lpstr>
      <vt:lpstr>chi kv test _Bi(30;0,2)</vt:lpstr>
      <vt:lpstr>chi kv test_Po(20)</vt:lpstr>
      <vt:lpstr>K-S test dobrej </vt:lpstr>
      <vt:lpstr>U(1;10) histogram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Janette Kotianova</dc:creator>
  <cp:lastModifiedBy>Janette Kotianová</cp:lastModifiedBy>
  <dcterms:created xsi:type="dcterms:W3CDTF">2018-10-12T07:06:48Z</dcterms:created>
  <dcterms:modified xsi:type="dcterms:W3CDTF">2023-10-21T17:57:41Z</dcterms:modified>
</cp:coreProperties>
</file>