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MPVE_2023\cvicenia_vyplnene\"/>
    </mc:Choice>
  </mc:AlternateContent>
  <bookViews>
    <workbookView xWindow="0" yWindow="0" windowWidth="29010" windowHeight="12300" activeTab="2"/>
  </bookViews>
  <sheets>
    <sheet name="kombinatorika_vybery" sheetId="3" r:id="rId1"/>
    <sheet name="priklady" sheetId="1" r:id="rId2"/>
    <sheet name="praca so sumou" sheetId="4" r:id="rId3"/>
  </sheets>
  <calcPr calcId="162913"/>
</workbook>
</file>

<file path=xl/calcChain.xml><?xml version="1.0" encoding="utf-8"?>
<calcChain xmlns="http://schemas.openxmlformats.org/spreadsheetml/2006/main">
  <c r="B13" i="4" l="1"/>
  <c r="J5" i="4"/>
  <c r="J6" i="4"/>
  <c r="J7" i="4"/>
  <c r="J8" i="4"/>
  <c r="J4" i="4"/>
  <c r="J10" i="4"/>
  <c r="I5" i="4"/>
  <c r="I6" i="4"/>
  <c r="I7" i="4"/>
  <c r="I8" i="4"/>
  <c r="I4" i="4"/>
  <c r="F10" i="4"/>
  <c r="B12" i="4"/>
  <c r="B9" i="4"/>
  <c r="G10" i="4"/>
  <c r="H10" i="4"/>
  <c r="E10" i="4"/>
  <c r="H5" i="4"/>
  <c r="H6" i="4"/>
  <c r="H7" i="4"/>
  <c r="H8" i="4"/>
  <c r="H4" i="4"/>
  <c r="G5" i="4"/>
  <c r="G6" i="4"/>
  <c r="G7" i="4"/>
  <c r="G8" i="4"/>
  <c r="G4" i="4"/>
  <c r="F5" i="4"/>
  <c r="F9" i="4" s="1"/>
  <c r="F6" i="4"/>
  <c r="F7" i="4"/>
  <c r="F8" i="4"/>
  <c r="F4" i="4"/>
  <c r="D9" i="4"/>
  <c r="E9" i="4"/>
  <c r="J9" i="4"/>
  <c r="C9" i="4"/>
  <c r="E5" i="4"/>
  <c r="E6" i="4"/>
  <c r="E7" i="4"/>
  <c r="E8" i="4"/>
  <c r="E4" i="4"/>
  <c r="I9" i="4" l="1"/>
  <c r="H9" i="4"/>
  <c r="G9" i="4"/>
  <c r="E139" i="1"/>
  <c r="G135" i="1" l="1"/>
  <c r="D131" i="1"/>
  <c r="B131" i="1"/>
  <c r="F127" i="1"/>
  <c r="F122" i="1"/>
  <c r="E118" i="1"/>
  <c r="J109" i="1"/>
  <c r="G105" i="1"/>
  <c r="G104" i="1"/>
  <c r="F103" i="1"/>
  <c r="C99" i="1"/>
  <c r="E96" i="1"/>
  <c r="E95" i="1"/>
  <c r="E94" i="1"/>
  <c r="H90" i="1"/>
  <c r="I86" i="1"/>
  <c r="I85" i="1"/>
  <c r="G79" i="1"/>
  <c r="D74" i="1"/>
  <c r="D73" i="1"/>
  <c r="D72" i="1"/>
  <c r="J63" i="1"/>
  <c r="F56" i="1"/>
  <c r="F55" i="1"/>
  <c r="I44" i="1"/>
  <c r="D52" i="1"/>
  <c r="G49" i="1"/>
  <c r="G45" i="1"/>
  <c r="J35" i="1"/>
  <c r="K34" i="1"/>
  <c r="E33" i="1"/>
  <c r="E32" i="1"/>
  <c r="E31" i="1"/>
  <c r="E30" i="1"/>
  <c r="G27" i="1"/>
  <c r="G22" i="1"/>
  <c r="G17" i="1"/>
  <c r="G12" i="1"/>
  <c r="G11" i="1"/>
  <c r="G5" i="1"/>
  <c r="G4" i="1"/>
  <c r="I36" i="3"/>
  <c r="I35" i="3"/>
  <c r="H29" i="3"/>
  <c r="H28" i="3"/>
  <c r="H23" i="3"/>
  <c r="H18" i="3"/>
  <c r="H17" i="3"/>
  <c r="H12" i="3"/>
  <c r="H7" i="3"/>
</calcChain>
</file>

<file path=xl/comments1.xml><?xml version="1.0" encoding="utf-8"?>
<comments xmlns="http://schemas.openxmlformats.org/spreadsheetml/2006/main">
  <authors>
    <author>Janette Kotianová</author>
  </authors>
  <commentList>
    <comment ref="B95" authorId="0" shapeId="0">
      <text>
        <r>
          <rPr>
            <b/>
            <sz val="9"/>
            <color indexed="81"/>
            <rFont val="Segoe UI"/>
            <family val="2"/>
            <charset val="238"/>
          </rPr>
          <t>vsetky 6 miestne cisla, ktore zacinaju 0</t>
        </r>
      </text>
    </comment>
  </commentList>
</comments>
</file>

<file path=xl/comments2.xml><?xml version="1.0" encoding="utf-8"?>
<comments xmlns="http://schemas.openxmlformats.org/spreadsheetml/2006/main">
  <authors>
    <author>Janette Kotianová</author>
  </authors>
  <commentList>
    <comment ref="J10" authorId="0" shapeId="0">
      <text>
        <r>
          <rPr>
            <b/>
            <sz val="8"/>
            <color indexed="81"/>
            <rFont val="Segoe UI"/>
            <family val="2"/>
            <charset val="238"/>
          </rPr>
          <t>minimalna pre x pr</t>
        </r>
      </text>
    </comment>
  </commentList>
</comments>
</file>

<file path=xl/sharedStrings.xml><?xml version="1.0" encoding="utf-8"?>
<sst xmlns="http://schemas.openxmlformats.org/spreadsheetml/2006/main" count="286" uniqueCount="203">
  <si>
    <t>n=</t>
  </si>
  <si>
    <t>k=</t>
  </si>
  <si>
    <t>M={</t>
  </si>
  <si>
    <t>}</t>
  </si>
  <si>
    <t xml:space="preserve">vyrobkov, z ktorych je </t>
  </si>
  <si>
    <t>vyrobkov, aby</t>
  </si>
  <si>
    <t>chybnych. Kolkymi sposobmi mozno nahodne vybrat</t>
  </si>
  <si>
    <t>b) 1 bol chybny,</t>
  </si>
  <si>
    <t>a) vsetky boli chybne,</t>
  </si>
  <si>
    <t>c) 2 boli chybne,</t>
  </si>
  <si>
    <t>cislice:</t>
  </si>
  <si>
    <t>pismena:</t>
  </si>
  <si>
    <t>spolu:</t>
  </si>
  <si>
    <t>n1=</t>
  </si>
  <si>
    <t>n2=</t>
  </si>
  <si>
    <t>n3=</t>
  </si>
  <si>
    <t>cesty. Z miesta B do miesta C  idu</t>
  </si>
  <si>
    <t>cesty. Kolkymi sposobmi sa mozno dostat z miesta A do C?</t>
  </si>
  <si>
    <t>C:0-9</t>
  </si>
  <si>
    <t>P: 26 pismen</t>
  </si>
  <si>
    <t>studentov vybrat</t>
  </si>
  <si>
    <t>studentov na skolenie BOZ?</t>
  </si>
  <si>
    <t>a) 5 roznych cokolad,</t>
  </si>
  <si>
    <t>b) 4  cokolady,</t>
  </si>
  <si>
    <t>c) 4  rozne cokolady,</t>
  </si>
  <si>
    <t>d) 9 cokolad?</t>
  </si>
  <si>
    <t xml:space="preserve">3. Kolkymi sposobmi mozno z </t>
  </si>
  <si>
    <t>zamestnancov firmy vybrať troch, ktorí dostanú odmenu 1000, 500 a 100 eur?</t>
  </si>
  <si>
    <t xml:space="preserve">4. Kolkymi sposobmi mozno z </t>
  </si>
  <si>
    <t xml:space="preserve">e) aspon  </t>
  </si>
  <si>
    <t>6. V dorucenej zasielke je</t>
  </si>
  <si>
    <t xml:space="preserve">8. Kolkymi sposobmi mozno vytvorit kod vyrobku:  </t>
  </si>
  <si>
    <t>9. Sestciferny kod trezoru je vytvoreny z cislic 2,5,7,2,2,5. Kolko je moznosti ich nahodneho usporiadania?</t>
  </si>
  <si>
    <t xml:space="preserve">10. Z miesta A do miesta B vedu </t>
  </si>
  <si>
    <t>11. Kolkymi sposobmi mozno kupit z 5 druhov cokolad</t>
  </si>
  <si>
    <t xml:space="preserve">12. Kolkymi sposobmi mozno rozsadit </t>
  </si>
  <si>
    <t>studentov?</t>
  </si>
  <si>
    <t xml:space="preserve">13. Kolkymi sposobmi mozno rozsadit </t>
  </si>
  <si>
    <t xml:space="preserve">14. Najomnemu domu boli priradene </t>
  </si>
  <si>
    <t xml:space="preserve">modre, </t>
  </si>
  <si>
    <t xml:space="preserve">cervenych, </t>
  </si>
  <si>
    <t xml:space="preserve">zelenych kontajnerov, ktore su urcene na separovany zber. </t>
  </si>
  <si>
    <t>Kolkymi sposobmi mozno vsetky kontajnery rozmiestnit na vyhradene miesto ?</t>
  </si>
  <si>
    <t>16. Koľkými spôsobmi je možné vybrať z dvanásťčlenného tímu trojčlennú pracovnú skupinu?</t>
  </si>
  <si>
    <r>
      <t>a)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len polievku a hlavné jedlo,</t>
    </r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</si>
  <si>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polievku, hlavné jedlo a ešte si objedná aj nápoj,</t>
    </r>
  </si>
  <si>
    <r>
      <t>c)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polievku, hlavné jedlo, múčnik a nápoj.</t>
    </r>
  </si>
  <si>
    <t xml:space="preserve">1.  Vyrobna linka sa sklada z </t>
  </si>
  <si>
    <t>vyrobnych jednotiek.</t>
  </si>
  <si>
    <t>Zostrojte vsetky vybery s rozsahom  k=</t>
  </si>
  <si>
    <t xml:space="preserve">vyber: </t>
  </si>
  <si>
    <t>Nech M je mnozina navzajom roznych prvkov.</t>
  </si>
  <si>
    <t>f) najviac</t>
  </si>
  <si>
    <t>boli chybne,</t>
  </si>
  <si>
    <t>7. Kolko roznych ECV v jednom okrese je mozne vytvorit z 26 pismen a 10 cisiel?</t>
  </si>
  <si>
    <t>d) vsetky boli dobre,</t>
  </si>
  <si>
    <t>18. Zo 7 mužov a 4 žien máme vybrať 6-člennú skupinu tak, aby v nej boli aspoň 3 ženy. Koľko takýchto skupín existuje?</t>
  </si>
  <si>
    <t>Kolkymi sposobmi mozno z nich nahodne poskladat vyrobnu linku?</t>
  </si>
  <si>
    <t>2. Kolkymi sposobmi mozno nahodne poskladat vyrobnu linku z 5 vyrobnych jednotiek, ak urcite dva komponenty musia byt vedla seba?</t>
  </si>
  <si>
    <t>Kolkymi sposobmi mozeme prejst z miesta A do miesta B a spät, ak nechceme ist tou istou cestou?</t>
  </si>
  <si>
    <t>19. Na vrchol hory vedu 4 turisticke cesty a lanovka. Urcte pocet sposobov, ktorymi sa mozno dostat:</t>
  </si>
  <si>
    <t>a) na vrchol a spät,</t>
  </si>
  <si>
    <t>b)na vrchol a spät tak, aby spiatocna cesta bola ina nez cesta na vrchol,</t>
  </si>
  <si>
    <t>c)na vrchol a spät tak, aby aspon raz bola pouzita lanovka,</t>
  </si>
  <si>
    <t>d) na vrchol a spät tak, aby lanovka bola pouzita prave raz.</t>
  </si>
  <si>
    <t xml:space="preserve">17. V reštaurácie majú na jedálnom lístku 3 druhy polievok, 7 možností výberu hlavného jedla, 4 druhy múčnikov. Na pitie si možno objednať kávu, limonádu alebo džús. </t>
  </si>
  <si>
    <t>Koľkými spôsobmi si hosť môže vybrať obed  za predpokladu, že bude jesť</t>
  </si>
  <si>
    <t>21. Osem studentov ma pripravene ubytovanie na internate v troch izbach - dve su 3-postelove, jedna 2-postelova.</t>
  </si>
  <si>
    <t>Kolko je sposobov rozdelenia studentov do jednotlivych izieb?</t>
  </si>
  <si>
    <t>22. V rychlikovej vlakovej suprave su dva batozinove vozne, jeden jedalensky vozen, styri lozkove a tri lezadlove vozne.</t>
  </si>
  <si>
    <t>Kolkymi sposobmi mozno zoradit vozne supravy?</t>
  </si>
  <si>
    <t>23. Kolko je vsetkych trojcifernych prirodzenych cisel?</t>
  </si>
  <si>
    <t xml:space="preserve">20. Kolkymi sposobmi mozeme </t>
  </si>
  <si>
    <t>roznych prezentacnych predmetov rozdelit na polovicu?</t>
  </si>
  <si>
    <t xml:space="preserve">24. Studentka ma </t>
  </si>
  <si>
    <t>Kolkymi sposobmi sa moze obliect, aby vyzerala vzdy inak?</t>
  </si>
  <si>
    <t>roznych triciek,</t>
  </si>
  <si>
    <t xml:space="preserve">roznych sukni a </t>
  </si>
  <si>
    <t>roznych nohavic.</t>
  </si>
  <si>
    <t xml:space="preserve">25. Kolko roznych dvojprvkovych prevodov mozno vytvorit zo sady </t>
  </si>
  <si>
    <t>ozubenych koliesok o roznom pocte zubov?</t>
  </si>
  <si>
    <t>xi</t>
  </si>
  <si>
    <t>ni</t>
  </si>
  <si>
    <t>yi</t>
  </si>
  <si>
    <t>xi^2</t>
  </si>
  <si>
    <t>xini</t>
  </si>
  <si>
    <t>(xi-yi)^2</t>
  </si>
  <si>
    <t>xiyi</t>
  </si>
  <si>
    <t>(xi-xpr)</t>
  </si>
  <si>
    <t>(xi-xpr)^2</t>
  </si>
  <si>
    <t>sučet</t>
  </si>
  <si>
    <t>pomocou Excel funkcie:</t>
  </si>
  <si>
    <t>xpr=</t>
  </si>
  <si>
    <r>
      <t xml:space="preserve">Práca so znakom </t>
    </r>
    <r>
      <rPr>
        <sz val="11"/>
        <color theme="1"/>
        <rFont val="Calibri"/>
        <family val="2"/>
        <charset val="238"/>
      </rPr>
      <t>∑  (SUM) v Exceli</t>
    </r>
  </si>
  <si>
    <t>a,b,c</t>
  </si>
  <si>
    <t>vybery bez opakovania, zalezi na poradi</t>
  </si>
  <si>
    <t>a,b</t>
  </si>
  <si>
    <t>a,c</t>
  </si>
  <si>
    <t>b,c</t>
  </si>
  <si>
    <t>b,a</t>
  </si>
  <si>
    <t>c,a</t>
  </si>
  <si>
    <t>c,b</t>
  </si>
  <si>
    <t>variacie bez opakovania</t>
  </si>
  <si>
    <t>pocet vyberov:</t>
  </si>
  <si>
    <t>V2(3)=</t>
  </si>
  <si>
    <t>vybery bez opakovania, nezalezi na poradi</t>
  </si>
  <si>
    <t>kombinacie bez opakovania</t>
  </si>
  <si>
    <t>C2(3)=</t>
  </si>
  <si>
    <t>vybery s opakovanim, zalezi na poradi</t>
  </si>
  <si>
    <t>a,a</t>
  </si>
  <si>
    <t>b,b</t>
  </si>
  <si>
    <t>c,c</t>
  </si>
  <si>
    <t>variacie v opakovanim</t>
  </si>
  <si>
    <t>V2´(3)=</t>
  </si>
  <si>
    <t>vybery s opakovanim, nezalezi na poradi</t>
  </si>
  <si>
    <t>C2´(3)=</t>
  </si>
  <si>
    <t>k=3, robime vsetky mozne usporiadania mnoziny M</t>
  </si>
  <si>
    <t>a,c,b</t>
  </si>
  <si>
    <t>b,a,c</t>
  </si>
  <si>
    <t>b,c,a</t>
  </si>
  <si>
    <t>c,a,b</t>
  </si>
  <si>
    <t>c,b,a</t>
  </si>
  <si>
    <t>permutacie</t>
  </si>
  <si>
    <t>V3(3)=</t>
  </si>
  <si>
    <t>P(3)=</t>
  </si>
  <si>
    <t>a,a,c</t>
  </si>
  <si>
    <t>vybery, kde menime poradie prvkom mnoziny M - pouzijeme vsetky</t>
  </si>
  <si>
    <t>a,c,a</t>
  </si>
  <si>
    <t>c,a,a</t>
  </si>
  <si>
    <t>permutacie s opakovanim</t>
  </si>
  <si>
    <t>P2;1´(3)=</t>
  </si>
  <si>
    <t>vj1, vj2,vj3,vj4, vj5</t>
  </si>
  <si>
    <t>zalezi na poradi, bez opakovania</t>
  </si>
  <si>
    <t>V5(5)=P(5)=</t>
  </si>
  <si>
    <r>
      <t>j1, vj2, vj3</t>
    </r>
    <r>
      <rPr>
        <b/>
        <sz val="11"/>
        <color theme="1"/>
        <rFont val="Calibri"/>
        <family val="2"/>
        <charset val="238"/>
        <scheme val="minor"/>
      </rPr>
      <t>,vj4</t>
    </r>
  </si>
  <si>
    <t>vyber: robime vsetky mozne usporiadania vj</t>
  </si>
  <si>
    <t>2 jednotky povazujeme za jednu</t>
  </si>
  <si>
    <t>P(4)=</t>
  </si>
  <si>
    <t>2 jednotky mozeme menit v poradi</t>
  </si>
  <si>
    <t>2*P(4)=</t>
  </si>
  <si>
    <t>20 roznych stud</t>
  </si>
  <si>
    <t>nezalezi na poradi, bez opakovania</t>
  </si>
  <si>
    <t>C8(20)=</t>
  </si>
  <si>
    <t>prvy: 1000€</t>
  </si>
  <si>
    <t>druhy: 500€</t>
  </si>
  <si>
    <t>treti: 100€</t>
  </si>
  <si>
    <t>120 zamestnancov</t>
  </si>
  <si>
    <t>bez opakovania, zalezi na poradi</t>
  </si>
  <si>
    <t>V3(120)=</t>
  </si>
  <si>
    <t>5. Kolko je vsetkych moznych vysledkov (roznych hodov- mame cervenu, zelenu a modru kocku) pri hode s tromi hracimi kockami?</t>
  </si>
  <si>
    <t>1,2,3,4,5,6</t>
  </si>
  <si>
    <t>s opakovanim, zalezi na poradi</t>
  </si>
  <si>
    <t>V3´(6)=</t>
  </si>
  <si>
    <t>40 vyrobkov</t>
  </si>
  <si>
    <t>40 vyrobkov=7 chybnych+33 dobrych</t>
  </si>
  <si>
    <t>C5(7)=</t>
  </si>
  <si>
    <t>C1(7)*C4(33)=</t>
  </si>
  <si>
    <t>C2(7)*C3(33)=</t>
  </si>
  <si>
    <t>C5(33)=</t>
  </si>
  <si>
    <t>C2(7)*C3(33)+C3(7)*C2(33)+C4(7)*C1(33)+C5(7)=</t>
  </si>
  <si>
    <t>boli chybne?</t>
  </si>
  <si>
    <t>C5(33)+C1(7)*C4(33)+C2(7)*C3(33)=</t>
  </si>
  <si>
    <t>0,1,...9</t>
  </si>
  <si>
    <t>cccPP</t>
  </si>
  <si>
    <t>V3´(10)=</t>
  </si>
  <si>
    <t>A,B...</t>
  </si>
  <si>
    <t>V2´(26)=</t>
  </si>
  <si>
    <t>V3´(10)*V2´(26)=</t>
  </si>
  <si>
    <t>10*10*10*26*26</t>
  </si>
  <si>
    <t>PPCCPPP</t>
  </si>
  <si>
    <t>2,2,2,5,5,7</t>
  </si>
  <si>
    <t>hladame vsetky mozne usporiadania - zalezi na poradi+ vzdy pouzijeme vsetky cislice</t>
  </si>
  <si>
    <t>P´3;2;1(6)=</t>
  </si>
  <si>
    <t>vybery nezalezi na poradi</t>
  </si>
  <si>
    <t>C4´(5)=</t>
  </si>
  <si>
    <t>C4(5)=</t>
  </si>
  <si>
    <t>C9´(5)=</t>
  </si>
  <si>
    <t>20 studentov</t>
  </si>
  <si>
    <t>P(20)=</t>
  </si>
  <si>
    <t>studentov, ak traja bratia chcu sediet vedla seba?</t>
  </si>
  <si>
    <t>18 studetov</t>
  </si>
  <si>
    <t>neuvazujeme o roznom usporiadani vybranej trojice studentov:</t>
  </si>
  <si>
    <t>P(18)=</t>
  </si>
  <si>
    <t>uvazujeme o roznom usporiadani vybranej trojice studentov:</t>
  </si>
  <si>
    <t>P(3)*P(18)=</t>
  </si>
  <si>
    <t>P´2;3;7(12)=</t>
  </si>
  <si>
    <t>15. Kolko je 6 miestnych cisiel, ktore sa nezacinaju 0?</t>
  </si>
  <si>
    <t>vsetky 6 miestne cisla</t>
  </si>
  <si>
    <t>n=10, k=6; vybery s opakovanim, zalezi na poradi - variacie</t>
  </si>
  <si>
    <t>V6´(10)</t>
  </si>
  <si>
    <t>0na zaciatku a 5 cislic</t>
  </si>
  <si>
    <t>V5´(10)=</t>
  </si>
  <si>
    <t>pozadovane</t>
  </si>
  <si>
    <t>V6´(10)-V5´(10)=</t>
  </si>
  <si>
    <t>C3(12)=</t>
  </si>
  <si>
    <t>M={7 muzov+4 zeny}</t>
  </si>
  <si>
    <t>n=11, k=6=3muzi+3zeny</t>
  </si>
  <si>
    <t>vybery - bez opakovania, nezalezi na poradi</t>
  </si>
  <si>
    <t>C3(4)*C3(7)+C4(4)*C2(7)=</t>
  </si>
  <si>
    <t>P´3;3;2(8)=</t>
  </si>
  <si>
    <t>P´2;1;4;3(10)=</t>
  </si>
  <si>
    <t>V2(10)=</t>
  </si>
  <si>
    <t>xvazpr=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</si>
</sst>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5"/>
      <color theme="1"/>
      <name val="Times New Roman"/>
      <family val="1"/>
      <charset val="238"/>
    </font>
    <font>
      <sz val="15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8"/>
      <color indexed="81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 applyAlignment="1">
      <alignment horizontal="left"/>
    </xf>
    <xf numFmtId="0" fontId="0" fillId="2" borderId="0" xfId="0" applyFill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left" vertical="center" indent="10"/>
    </xf>
    <xf numFmtId="0" fontId="0" fillId="2" borderId="1" xfId="0" applyFill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Fill="1" applyBorder="1"/>
    <xf numFmtId="0" fontId="0" fillId="2" borderId="0" xfId="0" applyFill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7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right"/>
    </xf>
    <xf numFmtId="0" fontId="0" fillId="2" borderId="11" xfId="0" applyFill="1" applyBorder="1"/>
    <xf numFmtId="0" fontId="0" fillId="0" borderId="11" xfId="0" applyFill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2" borderId="1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130" zoomScaleNormal="130" workbookViewId="0">
      <selection activeCell="I36" sqref="I36"/>
    </sheetView>
  </sheetViews>
  <sheetFormatPr defaultRowHeight="15" x14ac:dyDescent="0.25"/>
  <cols>
    <col min="10" max="10" width="10.140625" customWidth="1"/>
  </cols>
  <sheetData>
    <row r="1" spans="1:10" x14ac:dyDescent="0.25">
      <c r="A1" s="47" t="s">
        <v>51</v>
      </c>
      <c r="B1" s="47"/>
      <c r="C1" s="47"/>
      <c r="D1" s="47"/>
      <c r="E1" s="47"/>
      <c r="F1" s="12" t="s">
        <v>2</v>
      </c>
      <c r="G1" s="3" t="s">
        <v>94</v>
      </c>
      <c r="H1" s="2" t="s">
        <v>3</v>
      </c>
    </row>
    <row r="2" spans="1:10" x14ac:dyDescent="0.25">
      <c r="D2" s="12" t="s">
        <v>0</v>
      </c>
      <c r="E2" s="7">
        <v>3</v>
      </c>
      <c r="F2" s="12"/>
    </row>
    <row r="3" spans="1:10" x14ac:dyDescent="0.25">
      <c r="A3" s="48" t="s">
        <v>49</v>
      </c>
      <c r="B3" s="48"/>
      <c r="C3" s="48"/>
      <c r="D3" s="49"/>
      <c r="E3" s="7">
        <v>2</v>
      </c>
    </row>
    <row r="5" spans="1:10" x14ac:dyDescent="0.25">
      <c r="A5" s="33" t="s">
        <v>95</v>
      </c>
      <c r="B5" s="34"/>
      <c r="C5" s="34"/>
      <c r="D5" s="34"/>
      <c r="E5" s="34"/>
      <c r="F5" s="34" t="s">
        <v>102</v>
      </c>
      <c r="G5" s="34"/>
      <c r="H5" s="34"/>
      <c r="I5" s="35"/>
      <c r="J5" s="13"/>
    </row>
    <row r="6" spans="1:10" x14ac:dyDescent="0.25">
      <c r="A6" s="36"/>
      <c r="B6" s="13" t="s">
        <v>96</v>
      </c>
      <c r="C6" s="13" t="s">
        <v>97</v>
      </c>
      <c r="D6" s="13" t="s">
        <v>98</v>
      </c>
      <c r="E6" s="13"/>
      <c r="F6" s="16" t="s">
        <v>103</v>
      </c>
      <c r="G6" s="13"/>
      <c r="H6" s="13"/>
      <c r="I6" s="37"/>
      <c r="J6" s="13"/>
    </row>
    <row r="7" spans="1:10" x14ac:dyDescent="0.25">
      <c r="A7" s="36"/>
      <c r="B7" s="13" t="s">
        <v>99</v>
      </c>
      <c r="C7" s="13" t="s">
        <v>100</v>
      </c>
      <c r="D7" s="13" t="s">
        <v>101</v>
      </c>
      <c r="E7" s="13"/>
      <c r="F7" s="13"/>
      <c r="G7" s="32" t="s">
        <v>104</v>
      </c>
      <c r="H7" s="15">
        <f>PERMUT(3,2)</f>
        <v>6</v>
      </c>
      <c r="I7" s="38"/>
      <c r="J7" s="13"/>
    </row>
    <row r="8" spans="1:10" x14ac:dyDescent="0.25">
      <c r="A8" s="39"/>
      <c r="B8" s="21"/>
      <c r="C8" s="21"/>
      <c r="D8" s="21"/>
      <c r="E8" s="21"/>
      <c r="F8" s="21"/>
      <c r="G8" s="21"/>
      <c r="H8" s="21"/>
      <c r="I8" s="40"/>
      <c r="J8" s="13"/>
    </row>
    <row r="9" spans="1:10" x14ac:dyDescent="0.25"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5">
      <c r="A10" s="33" t="s">
        <v>105</v>
      </c>
      <c r="B10" s="34"/>
      <c r="C10" s="34"/>
      <c r="D10" s="34"/>
      <c r="E10" s="34"/>
      <c r="F10" s="34" t="s">
        <v>106</v>
      </c>
      <c r="G10" s="34"/>
      <c r="H10" s="34"/>
      <c r="I10" s="35"/>
      <c r="J10" s="13"/>
    </row>
    <row r="11" spans="1:10" x14ac:dyDescent="0.25">
      <c r="A11" s="36"/>
      <c r="B11" s="13" t="s">
        <v>96</v>
      </c>
      <c r="C11" s="13" t="s">
        <v>97</v>
      </c>
      <c r="D11" s="13" t="s">
        <v>98</v>
      </c>
      <c r="E11" s="13"/>
      <c r="F11" s="16" t="s">
        <v>103</v>
      </c>
      <c r="G11" s="13"/>
      <c r="H11" s="14"/>
      <c r="I11" s="38"/>
      <c r="J11" s="13"/>
    </row>
    <row r="12" spans="1:10" x14ac:dyDescent="0.25">
      <c r="A12" s="36"/>
      <c r="B12" s="13"/>
      <c r="C12" s="13"/>
      <c r="D12" s="13"/>
      <c r="E12" s="13"/>
      <c r="F12" s="13"/>
      <c r="G12" s="14" t="s">
        <v>107</v>
      </c>
      <c r="H12" s="15">
        <f>COMBIN(3,2)</f>
        <v>3</v>
      </c>
      <c r="I12" s="37"/>
      <c r="J12" s="13"/>
    </row>
    <row r="13" spans="1:10" x14ac:dyDescent="0.25">
      <c r="A13" s="39"/>
      <c r="B13" s="21"/>
      <c r="C13" s="21"/>
      <c r="D13" s="21"/>
      <c r="E13" s="21"/>
      <c r="F13" s="21"/>
      <c r="G13" s="21"/>
      <c r="H13" s="21"/>
      <c r="I13" s="40"/>
      <c r="J13" s="13"/>
    </row>
    <row r="14" spans="1:10" x14ac:dyDescent="0.25">
      <c r="B14" s="13"/>
      <c r="C14" s="13"/>
      <c r="D14" s="13"/>
      <c r="E14" s="13"/>
      <c r="F14" s="13"/>
      <c r="G14" s="13"/>
      <c r="H14" s="13"/>
      <c r="I14" s="13"/>
      <c r="J14" s="13"/>
    </row>
    <row r="15" spans="1:10" x14ac:dyDescent="0.25">
      <c r="A15" s="33" t="s">
        <v>108</v>
      </c>
      <c r="B15" s="34"/>
      <c r="C15" s="34"/>
      <c r="D15" s="34"/>
      <c r="E15" s="34"/>
      <c r="F15" s="34" t="s">
        <v>112</v>
      </c>
      <c r="G15" s="34"/>
      <c r="H15" s="34"/>
      <c r="I15" s="35"/>
      <c r="J15" s="13"/>
    </row>
    <row r="16" spans="1:10" x14ac:dyDescent="0.25">
      <c r="A16" s="36"/>
      <c r="B16" s="13" t="s">
        <v>96</v>
      </c>
      <c r="C16" s="13" t="s">
        <v>97</v>
      </c>
      <c r="D16" s="13" t="s">
        <v>98</v>
      </c>
      <c r="E16" s="13"/>
      <c r="F16" s="16" t="s">
        <v>103</v>
      </c>
      <c r="G16" s="13"/>
      <c r="H16" s="13"/>
      <c r="I16" s="38"/>
      <c r="J16" s="15"/>
    </row>
    <row r="17" spans="1:10" x14ac:dyDescent="0.25">
      <c r="A17" s="36"/>
      <c r="B17" s="13" t="s">
        <v>99</v>
      </c>
      <c r="C17" s="13" t="s">
        <v>100</v>
      </c>
      <c r="D17" s="13" t="s">
        <v>101</v>
      </c>
      <c r="E17" s="13"/>
      <c r="F17" s="13"/>
      <c r="G17" s="32" t="s">
        <v>113</v>
      </c>
      <c r="H17" s="15">
        <f>POWER(3,2)</f>
        <v>9</v>
      </c>
      <c r="I17" s="37"/>
      <c r="J17" s="13"/>
    </row>
    <row r="18" spans="1:10" x14ac:dyDescent="0.25">
      <c r="A18" s="36"/>
      <c r="B18" s="13" t="s">
        <v>109</v>
      </c>
      <c r="C18" s="13" t="s">
        <v>110</v>
      </c>
      <c r="D18" s="13" t="s">
        <v>111</v>
      </c>
      <c r="E18" s="13"/>
      <c r="F18" s="13"/>
      <c r="G18" s="13"/>
      <c r="H18" s="15">
        <f>3^2</f>
        <v>9</v>
      </c>
      <c r="I18" s="37"/>
      <c r="J18" s="13"/>
    </row>
    <row r="19" spans="1:10" x14ac:dyDescent="0.25">
      <c r="A19" s="39"/>
      <c r="B19" s="21"/>
      <c r="C19" s="21"/>
      <c r="D19" s="21"/>
      <c r="E19" s="21"/>
      <c r="F19" s="21"/>
      <c r="G19" s="21"/>
      <c r="H19" s="21"/>
      <c r="I19" s="40"/>
      <c r="J19" s="13"/>
    </row>
    <row r="20" spans="1:10" x14ac:dyDescent="0.25">
      <c r="B20" s="16"/>
      <c r="C20" s="13"/>
      <c r="D20" s="13"/>
      <c r="E20" s="13"/>
      <c r="F20" s="13"/>
      <c r="G20" s="13"/>
      <c r="H20" s="13"/>
      <c r="I20" s="15"/>
      <c r="J20" s="13"/>
    </row>
    <row r="21" spans="1:10" x14ac:dyDescent="0.25">
      <c r="A21" s="33" t="s">
        <v>114</v>
      </c>
      <c r="B21" s="34"/>
      <c r="C21" s="34"/>
      <c r="D21" s="34"/>
      <c r="E21" s="34"/>
      <c r="F21" s="34" t="s">
        <v>106</v>
      </c>
      <c r="G21" s="34"/>
      <c r="H21" s="34"/>
      <c r="I21" s="35"/>
      <c r="J21" s="13"/>
    </row>
    <row r="22" spans="1:10" x14ac:dyDescent="0.25">
      <c r="A22" s="36"/>
      <c r="B22" s="13" t="s">
        <v>96</v>
      </c>
      <c r="C22" s="13" t="s">
        <v>97</v>
      </c>
      <c r="D22" s="13" t="s">
        <v>98</v>
      </c>
      <c r="E22" s="13"/>
      <c r="F22" s="13" t="s">
        <v>103</v>
      </c>
      <c r="G22" s="13"/>
      <c r="H22" s="13"/>
      <c r="I22" s="37"/>
    </row>
    <row r="23" spans="1:10" x14ac:dyDescent="0.25">
      <c r="A23" s="36"/>
      <c r="B23" s="13" t="s">
        <v>109</v>
      </c>
      <c r="C23" s="13" t="s">
        <v>110</v>
      </c>
      <c r="D23" s="13" t="s">
        <v>111</v>
      </c>
      <c r="E23" s="13"/>
      <c r="F23" s="13"/>
      <c r="G23" s="32" t="s">
        <v>115</v>
      </c>
      <c r="H23" s="15">
        <f>COMBIN(3+2-1,2)</f>
        <v>6</v>
      </c>
      <c r="I23" s="37"/>
    </row>
    <row r="24" spans="1:10" x14ac:dyDescent="0.25">
      <c r="A24" s="39"/>
      <c r="B24" s="21"/>
      <c r="C24" s="21"/>
      <c r="D24" s="21"/>
      <c r="E24" s="21"/>
      <c r="F24" s="21"/>
      <c r="G24" s="21"/>
      <c r="H24" s="21"/>
      <c r="I24" s="40"/>
    </row>
    <row r="26" spans="1:10" x14ac:dyDescent="0.25">
      <c r="A26" s="33" t="s">
        <v>116</v>
      </c>
      <c r="B26" s="34"/>
      <c r="C26" s="34"/>
      <c r="D26" s="34"/>
      <c r="E26" s="34"/>
      <c r="F26" s="34"/>
      <c r="G26" s="34" t="s">
        <v>122</v>
      </c>
      <c r="H26" s="34"/>
      <c r="I26" s="35"/>
    </row>
    <row r="27" spans="1:10" x14ac:dyDescent="0.25">
      <c r="A27" s="36"/>
      <c r="B27" s="13" t="s">
        <v>94</v>
      </c>
      <c r="C27" s="13" t="s">
        <v>118</v>
      </c>
      <c r="D27" s="13" t="s">
        <v>120</v>
      </c>
      <c r="E27" s="13"/>
      <c r="F27" s="13" t="s">
        <v>103</v>
      </c>
      <c r="G27" s="13"/>
      <c r="H27" s="13"/>
      <c r="I27" s="37"/>
    </row>
    <row r="28" spans="1:10" x14ac:dyDescent="0.25">
      <c r="A28" s="36"/>
      <c r="B28" s="13" t="s">
        <v>117</v>
      </c>
      <c r="C28" s="13" t="s">
        <v>119</v>
      </c>
      <c r="D28" s="13" t="s">
        <v>121</v>
      </c>
      <c r="E28" s="13"/>
      <c r="F28" s="13"/>
      <c r="G28" s="14" t="s">
        <v>123</v>
      </c>
      <c r="H28" s="15">
        <f>PERMUT(3,3)</f>
        <v>6</v>
      </c>
      <c r="I28" s="37"/>
    </row>
    <row r="29" spans="1:10" x14ac:dyDescent="0.25">
      <c r="A29" s="39"/>
      <c r="B29" s="21"/>
      <c r="C29" s="21"/>
      <c r="D29" s="21"/>
      <c r="E29" s="21"/>
      <c r="F29" s="21"/>
      <c r="G29" s="41" t="s">
        <v>124</v>
      </c>
      <c r="H29" s="42">
        <f>FACT(3)</f>
        <v>6</v>
      </c>
      <c r="I29" s="40"/>
    </row>
    <row r="31" spans="1:10" x14ac:dyDescent="0.25">
      <c r="A31" s="43" t="s">
        <v>2</v>
      </c>
      <c r="B31" s="44" t="s">
        <v>125</v>
      </c>
      <c r="C31" s="45" t="s">
        <v>3</v>
      </c>
      <c r="D31" s="34"/>
      <c r="E31" s="34"/>
      <c r="F31" s="34"/>
      <c r="G31" s="34"/>
      <c r="H31" s="34"/>
      <c r="I31" s="34"/>
      <c r="J31" s="35"/>
    </row>
    <row r="32" spans="1:10" x14ac:dyDescent="0.25">
      <c r="A32" s="36" t="s">
        <v>126</v>
      </c>
      <c r="B32" s="13"/>
      <c r="C32" s="13"/>
      <c r="D32" s="13"/>
      <c r="E32" s="13"/>
      <c r="F32" s="13"/>
      <c r="G32" s="13"/>
      <c r="H32" s="13" t="s">
        <v>129</v>
      </c>
      <c r="I32" s="13"/>
      <c r="J32" s="37"/>
    </row>
    <row r="33" spans="1:10" x14ac:dyDescent="0.25">
      <c r="A33" s="36"/>
      <c r="B33" s="13" t="s">
        <v>125</v>
      </c>
      <c r="C33" s="13" t="s">
        <v>127</v>
      </c>
      <c r="D33" s="13" t="s">
        <v>128</v>
      </c>
      <c r="E33" s="13"/>
      <c r="F33" s="13"/>
      <c r="G33" s="13" t="s">
        <v>103</v>
      </c>
      <c r="H33" s="13"/>
      <c r="I33" s="13"/>
      <c r="J33" s="37"/>
    </row>
    <row r="34" spans="1:10" x14ac:dyDescent="0.25">
      <c r="A34" s="36"/>
      <c r="B34" s="13"/>
      <c r="C34" s="13"/>
      <c r="D34" s="13"/>
      <c r="E34" s="13"/>
      <c r="F34" s="13"/>
      <c r="G34" s="13" t="s">
        <v>103</v>
      </c>
      <c r="H34" s="13"/>
      <c r="I34" s="13"/>
      <c r="J34" s="37"/>
    </row>
    <row r="35" spans="1:10" x14ac:dyDescent="0.25">
      <c r="A35" s="36"/>
      <c r="B35" s="13"/>
      <c r="C35" s="13"/>
      <c r="D35" s="13"/>
      <c r="E35" s="13"/>
      <c r="F35" s="13"/>
      <c r="G35" s="13"/>
      <c r="H35" s="13" t="s">
        <v>130</v>
      </c>
      <c r="I35" s="15">
        <f>MULTINOMIAL(2,1)</f>
        <v>3.0000000000000004</v>
      </c>
      <c r="J35" s="37"/>
    </row>
    <row r="36" spans="1:10" x14ac:dyDescent="0.25">
      <c r="A36" s="36"/>
      <c r="B36" s="13"/>
      <c r="C36" s="13"/>
      <c r="D36" s="13"/>
      <c r="E36" s="13"/>
      <c r="F36" s="13"/>
      <c r="G36" s="13"/>
      <c r="H36" s="13"/>
      <c r="I36" s="15">
        <f>FACT(3)/(FACT(2)*FACT(1))</f>
        <v>3</v>
      </c>
      <c r="J36" s="37"/>
    </row>
    <row r="37" spans="1:10" x14ac:dyDescent="0.25">
      <c r="A37" s="39"/>
      <c r="B37" s="21"/>
      <c r="C37" s="21"/>
      <c r="D37" s="21"/>
      <c r="E37" s="21"/>
      <c r="F37" s="21"/>
      <c r="G37" s="21"/>
      <c r="H37" s="21"/>
      <c r="I37" s="21"/>
      <c r="J37" s="40"/>
    </row>
  </sheetData>
  <mergeCells count="2">
    <mergeCell ref="A1:E1"/>
    <mergeCell ref="A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39"/>
  <sheetViews>
    <sheetView topLeftCell="A100" zoomScale="115" zoomScaleNormal="115" workbookViewId="0">
      <selection activeCell="M101" sqref="M101"/>
    </sheetView>
  </sheetViews>
  <sheetFormatPr defaultRowHeight="15" x14ac:dyDescent="0.25"/>
  <cols>
    <col min="2" max="2" width="17.5703125" customWidth="1"/>
    <col min="3" max="3" width="4.7109375" customWidth="1"/>
    <col min="5" max="5" width="11" customWidth="1"/>
    <col min="6" max="6" width="12.28515625" bestFit="1" customWidth="1"/>
    <col min="7" max="7" width="10.42578125" customWidth="1"/>
    <col min="8" max="8" width="10.85546875" customWidth="1"/>
    <col min="9" max="9" width="10.140625" customWidth="1"/>
    <col min="11" max="11" width="10.5703125" customWidth="1"/>
  </cols>
  <sheetData>
    <row r="1" spans="1:8" x14ac:dyDescent="0.25">
      <c r="A1" t="s">
        <v>47</v>
      </c>
      <c r="D1" s="5">
        <v>5</v>
      </c>
      <c r="E1" t="s">
        <v>48</v>
      </c>
      <c r="G1" t="s">
        <v>57</v>
      </c>
    </row>
    <row r="2" spans="1:8" x14ac:dyDescent="0.25">
      <c r="A2" s="1" t="s">
        <v>2</v>
      </c>
      <c r="B2" t="s">
        <v>131</v>
      </c>
      <c r="C2" s="1" t="s">
        <v>3</v>
      </c>
      <c r="D2" s="1" t="s">
        <v>0</v>
      </c>
      <c r="E2" s="4">
        <v>5</v>
      </c>
    </row>
    <row r="3" spans="1:8" x14ac:dyDescent="0.25">
      <c r="D3" s="1" t="s">
        <v>1</v>
      </c>
      <c r="E3" s="4">
        <v>5</v>
      </c>
    </row>
    <row r="4" spans="1:8" x14ac:dyDescent="0.25">
      <c r="A4" s="1" t="s">
        <v>50</v>
      </c>
      <c r="B4" t="s">
        <v>132</v>
      </c>
      <c r="D4" s="1"/>
      <c r="F4" s="19" t="s">
        <v>133</v>
      </c>
      <c r="G4" s="4">
        <f>FACT(5)</f>
        <v>120</v>
      </c>
    </row>
    <row r="5" spans="1:8" x14ac:dyDescent="0.25">
      <c r="G5" s="4">
        <f>PERMUT(5,5)</f>
        <v>120</v>
      </c>
    </row>
    <row r="6" spans="1:8" x14ac:dyDescent="0.25">
      <c r="A6" t="s">
        <v>58</v>
      </c>
    </row>
    <row r="8" spans="1:8" x14ac:dyDescent="0.25">
      <c r="A8" s="1" t="s">
        <v>2</v>
      </c>
      <c r="B8" t="s">
        <v>134</v>
      </c>
      <c r="C8" s="1" t="s">
        <v>3</v>
      </c>
      <c r="D8" s="1" t="s">
        <v>0</v>
      </c>
      <c r="E8" s="4">
        <v>4</v>
      </c>
    </row>
    <row r="9" spans="1:8" x14ac:dyDescent="0.25">
      <c r="D9" s="1" t="s">
        <v>1</v>
      </c>
      <c r="E9" s="4">
        <v>4</v>
      </c>
    </row>
    <row r="10" spans="1:8" x14ac:dyDescent="0.25">
      <c r="A10" t="s">
        <v>135</v>
      </c>
      <c r="D10" s="1"/>
    </row>
    <row r="11" spans="1:8" s="18" customFormat="1" x14ac:dyDescent="0.25">
      <c r="B11" s="18" t="s">
        <v>136</v>
      </c>
      <c r="D11" s="19"/>
      <c r="F11" s="19" t="s">
        <v>137</v>
      </c>
      <c r="G11" s="4">
        <f>FACT(4)</f>
        <v>24</v>
      </c>
    </row>
    <row r="12" spans="1:8" s="18" customFormat="1" x14ac:dyDescent="0.25">
      <c r="B12" s="18" t="s">
        <v>138</v>
      </c>
      <c r="D12" s="19"/>
      <c r="F12" s="19" t="s">
        <v>139</v>
      </c>
      <c r="G12" s="4">
        <f>2*G11</f>
        <v>48</v>
      </c>
    </row>
    <row r="14" spans="1:8" x14ac:dyDescent="0.25">
      <c r="A14" t="s">
        <v>26</v>
      </c>
      <c r="D14" s="5">
        <v>20</v>
      </c>
      <c r="E14" t="s">
        <v>20</v>
      </c>
      <c r="G14" s="5">
        <v>8</v>
      </c>
      <c r="H14" t="s">
        <v>21</v>
      </c>
    </row>
    <row r="15" spans="1:8" x14ac:dyDescent="0.25">
      <c r="A15" s="1" t="s">
        <v>2</v>
      </c>
      <c r="B15" t="s">
        <v>140</v>
      </c>
      <c r="C15" s="1" t="s">
        <v>3</v>
      </c>
      <c r="D15" s="1" t="s">
        <v>0</v>
      </c>
      <c r="E15" s="4">
        <v>20</v>
      </c>
    </row>
    <row r="16" spans="1:8" x14ac:dyDescent="0.25">
      <c r="D16" s="1" t="s">
        <v>1</v>
      </c>
      <c r="E16" s="4">
        <v>8</v>
      </c>
    </row>
    <row r="17" spans="1:14" x14ac:dyDescent="0.25">
      <c r="A17" s="1" t="s">
        <v>50</v>
      </c>
      <c r="B17" t="s">
        <v>141</v>
      </c>
      <c r="F17" t="s">
        <v>142</v>
      </c>
      <c r="G17">
        <f>COMBIN(20,8)</f>
        <v>125970.00000000001</v>
      </c>
    </row>
    <row r="19" spans="1:14" x14ac:dyDescent="0.25">
      <c r="A19" t="s">
        <v>28</v>
      </c>
      <c r="D19" s="5">
        <v>120</v>
      </c>
      <c r="E19" t="s">
        <v>27</v>
      </c>
    </row>
    <row r="20" spans="1:14" x14ac:dyDescent="0.25">
      <c r="A20" s="1" t="s">
        <v>2</v>
      </c>
      <c r="B20" t="s">
        <v>146</v>
      </c>
      <c r="C20" s="1" t="s">
        <v>3</v>
      </c>
      <c r="D20" s="1" t="s">
        <v>0</v>
      </c>
      <c r="E20" s="4">
        <v>120</v>
      </c>
      <c r="L20" t="s">
        <v>143</v>
      </c>
    </row>
    <row r="21" spans="1:14" x14ac:dyDescent="0.25">
      <c r="D21" s="1" t="s">
        <v>1</v>
      </c>
      <c r="E21" s="4">
        <v>3</v>
      </c>
      <c r="L21" t="s">
        <v>144</v>
      </c>
    </row>
    <row r="22" spans="1:14" x14ac:dyDescent="0.25">
      <c r="A22" s="1" t="s">
        <v>50</v>
      </c>
      <c r="B22" t="s">
        <v>147</v>
      </c>
      <c r="F22" t="s">
        <v>148</v>
      </c>
      <c r="G22" s="4">
        <f>PERMUT(120,3)</f>
        <v>1685040</v>
      </c>
      <c r="L22" t="s">
        <v>145</v>
      </c>
    </row>
    <row r="24" spans="1:14" x14ac:dyDescent="0.25">
      <c r="A24" t="s">
        <v>149</v>
      </c>
    </row>
    <row r="25" spans="1:14" x14ac:dyDescent="0.25">
      <c r="A25" s="1" t="s">
        <v>2</v>
      </c>
      <c r="B25" t="s">
        <v>150</v>
      </c>
      <c r="C25" s="1" t="s">
        <v>3</v>
      </c>
      <c r="D25" s="1" t="s">
        <v>0</v>
      </c>
      <c r="E25" s="4">
        <v>6</v>
      </c>
    </row>
    <row r="26" spans="1:14" x14ac:dyDescent="0.25">
      <c r="D26" s="1" t="s">
        <v>1</v>
      </c>
      <c r="E26" s="4">
        <v>3</v>
      </c>
    </row>
    <row r="27" spans="1:14" x14ac:dyDescent="0.25">
      <c r="A27" s="1" t="s">
        <v>50</v>
      </c>
      <c r="B27" t="s">
        <v>151</v>
      </c>
      <c r="F27" t="s">
        <v>152</v>
      </c>
      <c r="G27">
        <f>6^3</f>
        <v>216</v>
      </c>
    </row>
    <row r="29" spans="1:14" x14ac:dyDescent="0.25">
      <c r="A29" t="s">
        <v>30</v>
      </c>
      <c r="D29" s="5">
        <v>40</v>
      </c>
      <c r="E29" t="s">
        <v>4</v>
      </c>
      <c r="G29" s="5">
        <v>7</v>
      </c>
      <c r="H29" t="s">
        <v>6</v>
      </c>
      <c r="M29" s="5">
        <v>5</v>
      </c>
      <c r="N29" t="s">
        <v>5</v>
      </c>
    </row>
    <row r="30" spans="1:14" x14ac:dyDescent="0.25">
      <c r="A30" t="s">
        <v>8</v>
      </c>
      <c r="D30" t="s">
        <v>155</v>
      </c>
      <c r="E30" s="4">
        <f>COMBIN(7,5)</f>
        <v>21</v>
      </c>
    </row>
    <row r="31" spans="1:14" x14ac:dyDescent="0.25">
      <c r="A31" t="s">
        <v>7</v>
      </c>
      <c r="D31" s="19" t="s">
        <v>156</v>
      </c>
      <c r="E31" s="4">
        <f>COMBIN(7,1)*COMBIN(33,4)</f>
        <v>286440</v>
      </c>
    </row>
    <row r="32" spans="1:14" x14ac:dyDescent="0.25">
      <c r="A32" t="s">
        <v>9</v>
      </c>
      <c r="D32" s="19" t="s">
        <v>157</v>
      </c>
      <c r="E32" s="4">
        <f>COMBIN(7,2)*COMBIN(33,3)</f>
        <v>114575.99999999999</v>
      </c>
    </row>
    <row r="33" spans="1:11" x14ac:dyDescent="0.25">
      <c r="A33" t="s">
        <v>55</v>
      </c>
      <c r="D33" s="18" t="s">
        <v>158</v>
      </c>
      <c r="E33" s="4">
        <f>COMBIN(33,5)</f>
        <v>237336</v>
      </c>
    </row>
    <row r="34" spans="1:11" x14ac:dyDescent="0.25">
      <c r="A34" t="s">
        <v>29</v>
      </c>
      <c r="B34" s="5">
        <v>2</v>
      </c>
      <c r="C34" t="s">
        <v>53</v>
      </c>
      <c r="F34" s="4" t="s">
        <v>159</v>
      </c>
      <c r="K34" s="4">
        <f>E32+COMBIN(7,3)*COMBIN(33,2)+COMBIN(7,4)*COMBIN(33,1)+E30</f>
        <v>134232</v>
      </c>
    </row>
    <row r="35" spans="1:11" x14ac:dyDescent="0.25">
      <c r="A35" t="s">
        <v>52</v>
      </c>
      <c r="B35" s="5">
        <v>2</v>
      </c>
      <c r="C35" t="s">
        <v>160</v>
      </c>
      <c r="F35" s="18" t="s">
        <v>161</v>
      </c>
      <c r="J35">
        <f>E33+E31+E32</f>
        <v>638352</v>
      </c>
    </row>
    <row r="36" spans="1:11" x14ac:dyDescent="0.25">
      <c r="A36" s="1" t="s">
        <v>2</v>
      </c>
      <c r="B36" t="s">
        <v>153</v>
      </c>
      <c r="C36" s="1" t="s">
        <v>3</v>
      </c>
      <c r="D36" s="1" t="s">
        <v>0</v>
      </c>
      <c r="E36" s="4">
        <v>40</v>
      </c>
      <c r="F36" s="4" t="s">
        <v>154</v>
      </c>
    </row>
    <row r="37" spans="1:11" x14ac:dyDescent="0.25">
      <c r="D37" s="1" t="s">
        <v>1</v>
      </c>
      <c r="E37" s="4">
        <v>5</v>
      </c>
    </row>
    <row r="38" spans="1:11" x14ac:dyDescent="0.25">
      <c r="A38" s="1" t="s">
        <v>50</v>
      </c>
      <c r="B38" t="s">
        <v>141</v>
      </c>
      <c r="F38" t="s">
        <v>106</v>
      </c>
    </row>
    <row r="41" spans="1:11" x14ac:dyDescent="0.25">
      <c r="A41" t="s">
        <v>54</v>
      </c>
    </row>
    <row r="42" spans="1:11" x14ac:dyDescent="0.25">
      <c r="A42" t="s">
        <v>10</v>
      </c>
      <c r="I42" t="s">
        <v>163</v>
      </c>
    </row>
    <row r="43" spans="1:11" x14ac:dyDescent="0.25">
      <c r="A43" s="1" t="s">
        <v>2</v>
      </c>
      <c r="B43" t="s">
        <v>162</v>
      </c>
      <c r="C43" s="1" t="s">
        <v>3</v>
      </c>
      <c r="D43" s="1" t="s">
        <v>0</v>
      </c>
      <c r="E43" s="4">
        <v>10</v>
      </c>
      <c r="I43" t="s">
        <v>168</v>
      </c>
    </row>
    <row r="44" spans="1:11" x14ac:dyDescent="0.25">
      <c r="D44" s="1" t="s">
        <v>1</v>
      </c>
      <c r="E44" s="4">
        <v>3</v>
      </c>
      <c r="I44" s="18">
        <f>10*10*10*26*26</f>
        <v>676000</v>
      </c>
    </row>
    <row r="45" spans="1:11" x14ac:dyDescent="0.25">
      <c r="A45" s="1" t="s">
        <v>50</v>
      </c>
      <c r="B45" t="s">
        <v>151</v>
      </c>
      <c r="F45" t="s">
        <v>164</v>
      </c>
      <c r="G45" s="4">
        <f>10^3</f>
        <v>1000</v>
      </c>
    </row>
    <row r="46" spans="1:11" x14ac:dyDescent="0.25">
      <c r="A46" t="s">
        <v>11</v>
      </c>
    </row>
    <row r="47" spans="1:11" x14ac:dyDescent="0.25">
      <c r="A47" s="1" t="s">
        <v>2</v>
      </c>
      <c r="B47" t="s">
        <v>165</v>
      </c>
      <c r="C47" s="1" t="s">
        <v>3</v>
      </c>
      <c r="D47" s="1" t="s">
        <v>0</v>
      </c>
      <c r="E47" s="4">
        <v>26</v>
      </c>
    </row>
    <row r="48" spans="1:11" x14ac:dyDescent="0.25">
      <c r="D48" s="1" t="s">
        <v>1</v>
      </c>
      <c r="E48" s="4">
        <v>2</v>
      </c>
    </row>
    <row r="49" spans="1:10" x14ac:dyDescent="0.25">
      <c r="A49" s="1" t="s">
        <v>50</v>
      </c>
      <c r="B49" s="18" t="s">
        <v>151</v>
      </c>
      <c r="F49" s="18" t="s">
        <v>166</v>
      </c>
      <c r="G49" s="4">
        <f>26^2</f>
        <v>676</v>
      </c>
    </row>
    <row r="52" spans="1:10" x14ac:dyDescent="0.25">
      <c r="A52" t="s">
        <v>12</v>
      </c>
      <c r="C52" s="19" t="s">
        <v>167</v>
      </c>
      <c r="D52">
        <f>G45*G49</f>
        <v>676000</v>
      </c>
    </row>
    <row r="54" spans="1:10" x14ac:dyDescent="0.25">
      <c r="A54" t="s">
        <v>31</v>
      </c>
      <c r="F54" s="5" t="s">
        <v>169</v>
      </c>
    </row>
    <row r="55" spans="1:10" x14ac:dyDescent="0.25">
      <c r="A55" t="s">
        <v>18</v>
      </c>
      <c r="F55">
        <f>26*26*10*10*26*26*26</f>
        <v>1188137600</v>
      </c>
    </row>
    <row r="56" spans="1:10" x14ac:dyDescent="0.25">
      <c r="A56" t="s">
        <v>19</v>
      </c>
      <c r="F56">
        <f>26^2*10^3*26^3</f>
        <v>11881376000</v>
      </c>
    </row>
    <row r="58" spans="1:10" x14ac:dyDescent="0.25">
      <c r="A58" t="s">
        <v>32</v>
      </c>
    </row>
    <row r="59" spans="1:10" x14ac:dyDescent="0.25">
      <c r="A59" s="1" t="s">
        <v>2</v>
      </c>
      <c r="B59" t="s">
        <v>170</v>
      </c>
      <c r="C59" s="1" t="s">
        <v>3</v>
      </c>
      <c r="D59" s="1" t="s">
        <v>13</v>
      </c>
      <c r="E59" s="4">
        <v>3</v>
      </c>
    </row>
    <row r="60" spans="1:10" x14ac:dyDescent="0.25">
      <c r="D60" s="1" t="s">
        <v>14</v>
      </c>
      <c r="E60" s="4">
        <v>2</v>
      </c>
    </row>
    <row r="61" spans="1:10" x14ac:dyDescent="0.25">
      <c r="D61" s="1" t="s">
        <v>15</v>
      </c>
      <c r="E61" s="4">
        <v>1</v>
      </c>
    </row>
    <row r="62" spans="1:10" x14ac:dyDescent="0.25">
      <c r="D62" s="1" t="s">
        <v>1</v>
      </c>
      <c r="E62" s="4">
        <v>6</v>
      </c>
    </row>
    <row r="63" spans="1:10" x14ac:dyDescent="0.25">
      <c r="A63" s="1" t="s">
        <v>50</v>
      </c>
      <c r="B63" t="s">
        <v>171</v>
      </c>
      <c r="I63" t="s">
        <v>172</v>
      </c>
      <c r="J63" s="4">
        <f>MULTINOMIAL(3,2.1)</f>
        <v>9.9999999999999982</v>
      </c>
    </row>
    <row r="66" spans="1:15" x14ac:dyDescent="0.25">
      <c r="A66" t="s">
        <v>33</v>
      </c>
      <c r="D66" s="5">
        <v>3</v>
      </c>
      <c r="E66" t="s">
        <v>16</v>
      </c>
      <c r="H66" s="5">
        <v>2</v>
      </c>
      <c r="I66" t="s">
        <v>17</v>
      </c>
      <c r="O66">
        <v>6</v>
      </c>
    </row>
    <row r="67" spans="1:15" x14ac:dyDescent="0.25">
      <c r="A67" t="s">
        <v>59</v>
      </c>
      <c r="D67" s="17"/>
      <c r="H67" s="17"/>
    </row>
    <row r="70" spans="1:15" x14ac:dyDescent="0.25">
      <c r="A70" t="s">
        <v>34</v>
      </c>
      <c r="G70" t="s">
        <v>173</v>
      </c>
    </row>
    <row r="71" spans="1:15" x14ac:dyDescent="0.25">
      <c r="A71" t="s">
        <v>22</v>
      </c>
      <c r="C71">
        <v>1</v>
      </c>
    </row>
    <row r="72" spans="1:15" x14ac:dyDescent="0.25">
      <c r="A72" t="s">
        <v>23</v>
      </c>
      <c r="C72" s="19" t="s">
        <v>174</v>
      </c>
      <c r="D72" s="4">
        <f>COMBIN(5+4-1,4)</f>
        <v>70</v>
      </c>
    </row>
    <row r="73" spans="1:15" x14ac:dyDescent="0.25">
      <c r="A73" t="s">
        <v>24</v>
      </c>
      <c r="C73" s="19" t="s">
        <v>175</v>
      </c>
      <c r="D73" s="4">
        <f>COMBIN(5,4)</f>
        <v>5</v>
      </c>
    </row>
    <row r="74" spans="1:15" x14ac:dyDescent="0.25">
      <c r="A74" t="s">
        <v>25</v>
      </c>
      <c r="C74" s="19" t="s">
        <v>176</v>
      </c>
      <c r="D74" s="4">
        <f>COMBIN(5+9-1,9)</f>
        <v>715</v>
      </c>
    </row>
    <row r="76" spans="1:15" x14ac:dyDescent="0.25">
      <c r="A76" t="s">
        <v>35</v>
      </c>
      <c r="E76" s="5">
        <v>20</v>
      </c>
      <c r="F76" t="s">
        <v>36</v>
      </c>
    </row>
    <row r="77" spans="1:15" x14ac:dyDescent="0.25">
      <c r="A77" s="1" t="s">
        <v>2</v>
      </c>
      <c r="B77" t="s">
        <v>177</v>
      </c>
      <c r="C77" s="1" t="s">
        <v>3</v>
      </c>
      <c r="D77" s="1" t="s">
        <v>0</v>
      </c>
      <c r="E77" s="4">
        <v>20</v>
      </c>
    </row>
    <row r="78" spans="1:15" x14ac:dyDescent="0.25">
      <c r="D78" s="1" t="s">
        <v>1</v>
      </c>
      <c r="E78" s="4">
        <v>20</v>
      </c>
    </row>
    <row r="79" spans="1:15" x14ac:dyDescent="0.25">
      <c r="A79" s="1" t="s">
        <v>50</v>
      </c>
      <c r="B79" t="s">
        <v>132</v>
      </c>
      <c r="F79" s="19" t="s">
        <v>178</v>
      </c>
      <c r="G79">
        <f>FACT(20)</f>
        <v>2.43290200817664E+18</v>
      </c>
    </row>
    <row r="81" spans="1:10" x14ac:dyDescent="0.25">
      <c r="A81" t="s">
        <v>37</v>
      </c>
      <c r="E81" s="5">
        <v>20</v>
      </c>
      <c r="F81" t="s">
        <v>179</v>
      </c>
    </row>
    <row r="82" spans="1:10" x14ac:dyDescent="0.25">
      <c r="A82" s="1" t="s">
        <v>2</v>
      </c>
      <c r="B82" t="s">
        <v>180</v>
      </c>
      <c r="C82" s="1" t="s">
        <v>3</v>
      </c>
      <c r="D82" s="1" t="s">
        <v>0</v>
      </c>
      <c r="E82" s="4">
        <v>18</v>
      </c>
    </row>
    <row r="83" spans="1:10" x14ac:dyDescent="0.25">
      <c r="D83" s="1" t="s">
        <v>1</v>
      </c>
      <c r="E83" s="4">
        <v>18</v>
      </c>
    </row>
    <row r="84" spans="1:10" x14ac:dyDescent="0.25">
      <c r="A84" s="1" t="s">
        <v>50</v>
      </c>
      <c r="B84" s="18" t="s">
        <v>132</v>
      </c>
    </row>
    <row r="85" spans="1:10" s="18" customFormat="1" x14ac:dyDescent="0.25">
      <c r="A85" s="19"/>
      <c r="B85" s="18" t="s">
        <v>181</v>
      </c>
      <c r="H85" s="18" t="s">
        <v>182</v>
      </c>
      <c r="I85" s="18">
        <f>FACT(18)</f>
        <v>6402373705728000</v>
      </c>
    </row>
    <row r="86" spans="1:10" s="18" customFormat="1" x14ac:dyDescent="0.25">
      <c r="A86" s="19"/>
      <c r="B86" s="18" t="s">
        <v>183</v>
      </c>
      <c r="H86" s="18" t="s">
        <v>184</v>
      </c>
      <c r="I86" s="18">
        <f>FACT(3)*I85</f>
        <v>3.8414242234368E+16</v>
      </c>
    </row>
    <row r="88" spans="1:10" x14ac:dyDescent="0.25">
      <c r="A88" t="s">
        <v>38</v>
      </c>
      <c r="E88" s="5">
        <v>2</v>
      </c>
      <c r="F88" t="s">
        <v>39</v>
      </c>
      <c r="G88" s="5">
        <v>3</v>
      </c>
      <c r="H88" t="s">
        <v>40</v>
      </c>
      <c r="I88" s="5">
        <v>7</v>
      </c>
      <c r="J88" t="s">
        <v>41</v>
      </c>
    </row>
    <row r="89" spans="1:10" x14ac:dyDescent="0.25">
      <c r="A89" t="s">
        <v>42</v>
      </c>
    </row>
    <row r="90" spans="1:10" x14ac:dyDescent="0.25">
      <c r="G90" s="19" t="s">
        <v>185</v>
      </c>
      <c r="H90">
        <f>MULTINOMIAL(2,3,7)</f>
        <v>7919.9999999999891</v>
      </c>
    </row>
    <row r="93" spans="1:10" x14ac:dyDescent="0.25">
      <c r="A93" t="s">
        <v>186</v>
      </c>
      <c r="G93" t="s">
        <v>188</v>
      </c>
    </row>
    <row r="94" spans="1:10" x14ac:dyDescent="0.25">
      <c r="B94" t="s">
        <v>187</v>
      </c>
      <c r="D94" t="s">
        <v>189</v>
      </c>
      <c r="E94">
        <f>10^6</f>
        <v>1000000</v>
      </c>
    </row>
    <row r="95" spans="1:10" x14ac:dyDescent="0.25">
      <c r="B95" t="s">
        <v>190</v>
      </c>
      <c r="D95" s="18" t="s">
        <v>191</v>
      </c>
      <c r="E95">
        <f>10^5</f>
        <v>100000</v>
      </c>
    </row>
    <row r="96" spans="1:10" s="18" customFormat="1" x14ac:dyDescent="0.25">
      <c r="B96" s="18" t="s">
        <v>192</v>
      </c>
      <c r="D96" s="19" t="s">
        <v>193</v>
      </c>
      <c r="E96" s="18">
        <f>E94-E95</f>
        <v>900000</v>
      </c>
    </row>
    <row r="98" spans="1:12" x14ac:dyDescent="0.25">
      <c r="A98" t="s">
        <v>43</v>
      </c>
    </row>
    <row r="99" spans="1:12" x14ac:dyDescent="0.25">
      <c r="B99" t="s">
        <v>194</v>
      </c>
      <c r="C99">
        <f>COMBIN(12,3)</f>
        <v>220</v>
      </c>
    </row>
    <row r="101" spans="1:12" x14ac:dyDescent="0.25">
      <c r="A101" t="s">
        <v>65</v>
      </c>
    </row>
    <row r="102" spans="1:12" x14ac:dyDescent="0.25">
      <c r="A102" t="s">
        <v>66</v>
      </c>
    </row>
    <row r="103" spans="1:12" ht="15.75" customHeight="1" x14ac:dyDescent="0.25">
      <c r="A103" s="6" t="s">
        <v>44</v>
      </c>
      <c r="F103">
        <f>3*7</f>
        <v>21</v>
      </c>
    </row>
    <row r="104" spans="1:12" ht="15.75" customHeight="1" x14ac:dyDescent="0.25">
      <c r="A104" s="6" t="s">
        <v>45</v>
      </c>
      <c r="G104">
        <f>3*7*3</f>
        <v>63</v>
      </c>
    </row>
    <row r="105" spans="1:12" ht="15.75" customHeight="1" x14ac:dyDescent="0.25">
      <c r="A105" s="6" t="s">
        <v>46</v>
      </c>
      <c r="G105">
        <f>3*7*4*3</f>
        <v>252</v>
      </c>
    </row>
    <row r="107" spans="1:12" ht="15.75" x14ac:dyDescent="0.25">
      <c r="A107" s="10" t="s">
        <v>56</v>
      </c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</row>
    <row r="108" spans="1:12" ht="15.75" x14ac:dyDescent="0.25">
      <c r="A108" s="6" t="s">
        <v>195</v>
      </c>
      <c r="E108" t="s">
        <v>196</v>
      </c>
    </row>
    <row r="109" spans="1:12" ht="19.5" x14ac:dyDescent="0.25">
      <c r="B109" t="s">
        <v>197</v>
      </c>
      <c r="E109" s="8"/>
      <c r="G109" t="s">
        <v>198</v>
      </c>
      <c r="J109">
        <f>COMBIN(4,3)*COMBIN(7,3)+COMBIN(4,4)*COMBIN(7,2)</f>
        <v>161</v>
      </c>
    </row>
    <row r="110" spans="1:12" ht="18.75" x14ac:dyDescent="0.25">
      <c r="E110" s="9"/>
    </row>
    <row r="111" spans="1:12" ht="19.5" x14ac:dyDescent="0.25">
      <c r="A111" t="s">
        <v>60</v>
      </c>
      <c r="E111" s="8"/>
    </row>
    <row r="112" spans="1:12" ht="18.75" x14ac:dyDescent="0.25">
      <c r="B112" t="s">
        <v>61</v>
      </c>
      <c r="E112" s="9"/>
    </row>
    <row r="113" spans="1:6" ht="19.5" x14ac:dyDescent="0.25">
      <c r="B113" t="s">
        <v>62</v>
      </c>
      <c r="E113" s="8"/>
    </row>
    <row r="114" spans="1:6" ht="18.75" x14ac:dyDescent="0.25">
      <c r="B114" t="s">
        <v>63</v>
      </c>
      <c r="E114" s="9"/>
    </row>
    <row r="115" spans="1:6" ht="19.5" x14ac:dyDescent="0.25">
      <c r="B115" t="s">
        <v>64</v>
      </c>
      <c r="E115" s="8"/>
    </row>
    <row r="116" spans="1:6" ht="19.5" x14ac:dyDescent="0.25">
      <c r="E116" s="8"/>
    </row>
    <row r="117" spans="1:6" x14ac:dyDescent="0.25">
      <c r="A117" t="s">
        <v>72</v>
      </c>
      <c r="D117" s="5">
        <v>10</v>
      </c>
      <c r="E117" t="s">
        <v>73</v>
      </c>
    </row>
    <row r="118" spans="1:6" x14ac:dyDescent="0.25">
      <c r="E118">
        <f>COMBIN(10,5)</f>
        <v>252</v>
      </c>
    </row>
    <row r="120" spans="1:6" x14ac:dyDescent="0.25">
      <c r="A120" t="s">
        <v>67</v>
      </c>
    </row>
    <row r="121" spans="1:6" x14ac:dyDescent="0.25">
      <c r="A121" t="s">
        <v>68</v>
      </c>
    </row>
    <row r="122" spans="1:6" x14ac:dyDescent="0.25">
      <c r="E122" t="s">
        <v>199</v>
      </c>
      <c r="F122">
        <f>MULTINOMIAL(3,3,2)</f>
        <v>559.99999999999932</v>
      </c>
    </row>
    <row r="125" spans="1:6" x14ac:dyDescent="0.25">
      <c r="A125" t="s">
        <v>69</v>
      </c>
    </row>
    <row r="126" spans="1:6" x14ac:dyDescent="0.25">
      <c r="A126" t="s">
        <v>70</v>
      </c>
    </row>
    <row r="127" spans="1:6" x14ac:dyDescent="0.25">
      <c r="E127" s="19" t="s">
        <v>200</v>
      </c>
      <c r="F127">
        <f>MULTINOMIAL(2,1,4,3)</f>
        <v>12599.999999999995</v>
      </c>
    </row>
    <row r="130" spans="1:10" x14ac:dyDescent="0.25">
      <c r="A130" t="s">
        <v>71</v>
      </c>
    </row>
    <row r="131" spans="1:10" x14ac:dyDescent="0.25">
      <c r="B131">
        <f>9*10*10</f>
        <v>900</v>
      </c>
      <c r="D131">
        <f>10^3-10^2</f>
        <v>900</v>
      </c>
    </row>
    <row r="134" spans="1:10" x14ac:dyDescent="0.25">
      <c r="A134" t="s">
        <v>74</v>
      </c>
      <c r="C134" s="5">
        <v>15</v>
      </c>
      <c r="D134" t="s">
        <v>76</v>
      </c>
      <c r="F134" s="5">
        <v>7</v>
      </c>
      <c r="G134" t="s">
        <v>77</v>
      </c>
      <c r="I134" s="5">
        <v>5</v>
      </c>
      <c r="J134" t="s">
        <v>78</v>
      </c>
    </row>
    <row r="135" spans="1:10" x14ac:dyDescent="0.25">
      <c r="A135" t="s">
        <v>75</v>
      </c>
      <c r="G135">
        <f>C134*F134*I134</f>
        <v>525</v>
      </c>
    </row>
    <row r="138" spans="1:10" x14ac:dyDescent="0.25">
      <c r="A138" t="s">
        <v>79</v>
      </c>
      <c r="G138" s="5">
        <v>10</v>
      </c>
      <c r="H138" t="s">
        <v>80</v>
      </c>
    </row>
    <row r="139" spans="1:10" x14ac:dyDescent="0.25">
      <c r="D139" t="s">
        <v>201</v>
      </c>
      <c r="E139">
        <f>PERMUT(10,2)</f>
        <v>90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G17" sqref="G17"/>
    </sheetView>
  </sheetViews>
  <sheetFormatPr defaultRowHeight="15" x14ac:dyDescent="0.25"/>
  <sheetData>
    <row r="1" spans="1:10" x14ac:dyDescent="0.25">
      <c r="A1" s="18" t="s">
        <v>93</v>
      </c>
      <c r="B1" s="18"/>
      <c r="C1" s="18"/>
      <c r="D1" s="18"/>
      <c r="E1" s="18"/>
      <c r="F1" s="18"/>
      <c r="G1" s="18"/>
      <c r="H1" s="18"/>
      <c r="I1" s="18"/>
      <c r="J1" s="18"/>
    </row>
    <row r="3" spans="1:10" x14ac:dyDescent="0.25">
      <c r="A3" s="18"/>
      <c r="B3" s="22" t="s">
        <v>81</v>
      </c>
      <c r="C3" s="23" t="s">
        <v>82</v>
      </c>
      <c r="D3" s="24" t="s">
        <v>83</v>
      </c>
      <c r="E3" s="21" t="s">
        <v>84</v>
      </c>
      <c r="F3" s="21" t="s">
        <v>85</v>
      </c>
      <c r="G3" s="21" t="s">
        <v>86</v>
      </c>
      <c r="H3" s="30" t="s">
        <v>87</v>
      </c>
      <c r="I3" s="21" t="s">
        <v>88</v>
      </c>
      <c r="J3" s="21" t="s">
        <v>89</v>
      </c>
    </row>
    <row r="4" spans="1:10" x14ac:dyDescent="0.25">
      <c r="A4" s="18"/>
      <c r="B4" s="25">
        <v>1</v>
      </c>
      <c r="C4" s="26">
        <v>2</v>
      </c>
      <c r="D4" s="27">
        <v>3</v>
      </c>
      <c r="E4" s="50">
        <f>B4^2</f>
        <v>1</v>
      </c>
      <c r="F4" s="31">
        <f>B4*C4</f>
        <v>2</v>
      </c>
      <c r="G4" s="31">
        <f>(B4-D4)^2</f>
        <v>4</v>
      </c>
      <c r="H4" s="31">
        <f>B4*D4</f>
        <v>3</v>
      </c>
      <c r="I4" s="31">
        <f>B4-$B$12</f>
        <v>-3</v>
      </c>
      <c r="J4" s="31">
        <f>I4^2</f>
        <v>9</v>
      </c>
    </row>
    <row r="5" spans="1:10" x14ac:dyDescent="0.25">
      <c r="A5" s="18"/>
      <c r="B5" s="25">
        <v>3</v>
      </c>
      <c r="C5" s="26">
        <v>3</v>
      </c>
      <c r="D5" s="27">
        <v>4</v>
      </c>
      <c r="E5" s="51">
        <f t="shared" ref="E5:E8" si="0">B5^2</f>
        <v>9</v>
      </c>
      <c r="F5" s="31">
        <f t="shared" ref="F5:F8" si="1">B5*C5</f>
        <v>9</v>
      </c>
      <c r="G5" s="31">
        <f t="shared" ref="G5:G8" si="2">(B5-D5)^2</f>
        <v>1</v>
      </c>
      <c r="H5" s="31">
        <f t="shared" ref="H5:H8" si="3">B5*D5</f>
        <v>12</v>
      </c>
      <c r="I5" s="31">
        <f t="shared" ref="I5:I8" si="4">B5-$B$12</f>
        <v>-1</v>
      </c>
      <c r="J5" s="31">
        <f t="shared" ref="J5:J8" si="5">I5^2</f>
        <v>1</v>
      </c>
    </row>
    <row r="6" spans="1:10" x14ac:dyDescent="0.25">
      <c r="A6" s="18"/>
      <c r="B6" s="25">
        <v>4</v>
      </c>
      <c r="C6" s="26">
        <v>5</v>
      </c>
      <c r="D6" s="27">
        <v>5</v>
      </c>
      <c r="E6" s="51">
        <f t="shared" si="0"/>
        <v>16</v>
      </c>
      <c r="F6" s="31">
        <f t="shared" si="1"/>
        <v>20</v>
      </c>
      <c r="G6" s="31">
        <f t="shared" si="2"/>
        <v>1</v>
      </c>
      <c r="H6" s="31">
        <f t="shared" si="3"/>
        <v>20</v>
      </c>
      <c r="I6" s="31">
        <f t="shared" si="4"/>
        <v>0</v>
      </c>
      <c r="J6" s="31">
        <f t="shared" si="5"/>
        <v>0</v>
      </c>
    </row>
    <row r="7" spans="1:10" x14ac:dyDescent="0.25">
      <c r="A7" s="18"/>
      <c r="B7" s="25">
        <v>5</v>
      </c>
      <c r="C7" s="26">
        <v>7</v>
      </c>
      <c r="D7" s="27">
        <v>3</v>
      </c>
      <c r="E7" s="51">
        <f t="shared" si="0"/>
        <v>25</v>
      </c>
      <c r="F7" s="31">
        <f t="shared" si="1"/>
        <v>35</v>
      </c>
      <c r="G7" s="31">
        <f t="shared" si="2"/>
        <v>4</v>
      </c>
      <c r="H7" s="31">
        <f t="shared" si="3"/>
        <v>15</v>
      </c>
      <c r="I7" s="31">
        <f t="shared" si="4"/>
        <v>1</v>
      </c>
      <c r="J7" s="31">
        <f t="shared" si="5"/>
        <v>1</v>
      </c>
    </row>
    <row r="8" spans="1:10" x14ac:dyDescent="0.25">
      <c r="A8" s="18"/>
      <c r="B8" s="28">
        <v>7</v>
      </c>
      <c r="C8" s="20">
        <v>1</v>
      </c>
      <c r="D8" s="29">
        <v>6</v>
      </c>
      <c r="E8" s="52">
        <f t="shared" si="0"/>
        <v>49</v>
      </c>
      <c r="F8" s="53">
        <f t="shared" si="1"/>
        <v>7</v>
      </c>
      <c r="G8" s="31">
        <f t="shared" si="2"/>
        <v>1</v>
      </c>
      <c r="H8" s="31">
        <f t="shared" si="3"/>
        <v>42</v>
      </c>
      <c r="I8" s="31">
        <f t="shared" si="4"/>
        <v>3</v>
      </c>
      <c r="J8" s="31">
        <f t="shared" si="5"/>
        <v>9</v>
      </c>
    </row>
    <row r="9" spans="1:10" x14ac:dyDescent="0.25">
      <c r="A9" s="19" t="s">
        <v>90</v>
      </c>
      <c r="B9" s="31">
        <f>SUM(B4:B8)</f>
        <v>20</v>
      </c>
      <c r="C9" s="31">
        <f>SUM(C4:C8)</f>
        <v>18</v>
      </c>
      <c r="D9" s="31">
        <f t="shared" ref="D9:J9" si="6">SUM(D4:D8)</f>
        <v>21</v>
      </c>
      <c r="E9" s="31">
        <f t="shared" si="6"/>
        <v>100</v>
      </c>
      <c r="F9" s="31">
        <f t="shared" si="6"/>
        <v>73</v>
      </c>
      <c r="G9" s="54">
        <f t="shared" si="6"/>
        <v>11</v>
      </c>
      <c r="H9" s="54">
        <f t="shared" si="6"/>
        <v>92</v>
      </c>
      <c r="I9" s="54">
        <f t="shared" si="6"/>
        <v>0</v>
      </c>
      <c r="J9" s="54">
        <f t="shared" si="6"/>
        <v>20</v>
      </c>
    </row>
    <row r="10" spans="1:10" x14ac:dyDescent="0.25">
      <c r="A10" s="18"/>
      <c r="B10" s="18" t="s">
        <v>91</v>
      </c>
      <c r="C10" s="18"/>
      <c r="D10" s="18"/>
      <c r="E10" s="31">
        <f>SUMSQ(B4:B8)</f>
        <v>100</v>
      </c>
      <c r="F10" s="31">
        <f>SUMPRODUCT(B4:B8,C4:C8)</f>
        <v>73</v>
      </c>
      <c r="G10" s="31">
        <f>SUMXMY2(B4:B8,D4:D8)</f>
        <v>11</v>
      </c>
      <c r="H10" s="31">
        <f>SUMPRODUCT(B4:B8,D4:D8)</f>
        <v>92</v>
      </c>
      <c r="I10" s="31"/>
      <c r="J10" s="31">
        <f>DEVSQ(B4:B8)</f>
        <v>20</v>
      </c>
    </row>
    <row r="11" spans="1:10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0" x14ac:dyDescent="0.25">
      <c r="A12" s="19" t="s">
        <v>92</v>
      </c>
      <c r="B12" s="31">
        <f>AVERAGE(B4:B8)</f>
        <v>4</v>
      </c>
      <c r="C12" s="18"/>
      <c r="D12" s="18"/>
      <c r="E12" s="18"/>
      <c r="F12" s="18"/>
      <c r="G12" s="18"/>
      <c r="H12" s="18"/>
      <c r="I12" s="18"/>
      <c r="J12" s="18"/>
    </row>
    <row r="13" spans="1:10" x14ac:dyDescent="0.25">
      <c r="A13" s="46" t="s">
        <v>202</v>
      </c>
      <c r="B13">
        <f>SUMPRODUCT(B4:B8,C4:C8)/C9</f>
        <v>4.0555555555555554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kombinatorika_vybery</vt:lpstr>
      <vt:lpstr>priklady</vt:lpstr>
      <vt:lpstr>praca so sumou</vt:lpstr>
    </vt:vector>
  </TitlesOfParts>
  <Company>MTF STU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stud_uiam18</dc:creator>
  <cp:lastModifiedBy>Janette Kotianová</cp:lastModifiedBy>
  <dcterms:created xsi:type="dcterms:W3CDTF">2015-10-06T09:06:02Z</dcterms:created>
  <dcterms:modified xsi:type="dcterms:W3CDTF">2023-10-26T11:23:49Z</dcterms:modified>
</cp:coreProperties>
</file>