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5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MMPVE_2023_ais\"/>
    </mc:Choice>
  </mc:AlternateContent>
  <bookViews>
    <workbookView xWindow="0" yWindow="0" windowWidth="28800" windowHeight="12330"/>
  </bookViews>
  <sheets>
    <sheet name="pruzina_ vypocet cez vzorec" sheetId="1" r:id="rId1"/>
    <sheet name="pruzina_vyp cez rozsirenu matic" sheetId="3" r:id="rId2"/>
    <sheet name="pruzina_vypocet cez analyzu dat" sheetId="2" r:id="rId3"/>
    <sheet name="pneumatiky" sheetId="4" r:id="rId4"/>
    <sheet name="lietadlo" sheetId="5" r:id="rId5"/>
    <sheet name="vynosy" sheetId="6" r:id="rId6"/>
    <sheet name="lana1" sheetId="7" r:id="rId7"/>
    <sheet name="lana2" sheetId="8" r:id="rId8"/>
    <sheet name="mzda" sheetId="9" r:id="rId9"/>
    <sheet name="drevo" sheetId="10" r:id="rId10"/>
    <sheet name="tovar" sheetId="11" r:id="rId11"/>
    <sheet name="efekt " sheetId="22" r:id="rId12"/>
    <sheet name="odozvova tabulka_efekty" sheetId="21" r:id="rId13"/>
    <sheet name="spinky" sheetId="13" r:id="rId14"/>
    <sheet name="ucinnost prania" sheetId="14" r:id="rId15"/>
    <sheet name="ucinnost prania_efekty" sheetId="15" r:id="rId16"/>
    <sheet name="efekty1" sheetId="23" r:id="rId17"/>
    <sheet name="tri faktory" sheetId="24" r:id="rId18"/>
    <sheet name="test krivosti" sheetId="17" r:id="rId19"/>
    <sheet name="uplny kvadraticky model" sheetId="16" r:id="rId20"/>
    <sheet name="lack of fit_cb" sheetId="18" r:id="rId21"/>
    <sheet name="lack of fit_ab_cb" sheetId="19" r:id="rId22"/>
    <sheet name="hierarchicky model" sheetId="27" r:id="rId23"/>
    <sheet name="pät faktorov" sheetId="26" r:id="rId24"/>
    <sheet name="ciastocny plan exp" sheetId="25" r:id="rId25"/>
    <sheet name="BBD" sheetId="29" r:id="rId26"/>
    <sheet name="efekty2" sheetId="30" r:id="rId27"/>
  </sheets>
  <externalReferences>
    <externalReference r:id="rId28"/>
    <externalReference r:id="rId29"/>
    <externalReference r:id="rId30"/>
    <externalReference r:id="rId31"/>
  </externalReferences>
  <calcPr calcId="162913"/>
</workbook>
</file>

<file path=xl/calcChain.xml><?xml version="1.0" encoding="utf-8"?>
<calcChain xmlns="http://schemas.openxmlformats.org/spreadsheetml/2006/main">
  <c r="L55" i="14" l="1"/>
  <c r="J55" i="14"/>
  <c r="J54" i="14"/>
  <c r="J53" i="14"/>
  <c r="J52" i="14"/>
  <c r="J51" i="14"/>
  <c r="J50" i="14"/>
  <c r="J49" i="14"/>
  <c r="D59" i="1" l="1"/>
  <c r="C59" i="1"/>
  <c r="J55" i="1"/>
  <c r="G55" i="1"/>
  <c r="D55" i="1"/>
  <c r="B55" i="1"/>
  <c r="N52" i="1"/>
  <c r="R52" i="1" s="1"/>
  <c r="N51" i="1"/>
  <c r="N50" i="1"/>
  <c r="N49" i="1"/>
  <c r="F55" i="14" l="1"/>
  <c r="F54" i="14"/>
  <c r="L54" i="14" s="1"/>
  <c r="F53" i="14"/>
  <c r="F52" i="14"/>
  <c r="F51" i="14"/>
  <c r="F50" i="14"/>
  <c r="F49" i="14"/>
  <c r="F48" i="14"/>
  <c r="R50" i="1"/>
  <c r="R51" i="1"/>
  <c r="R49" i="1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F16" i="30"/>
  <c r="F15" i="30"/>
  <c r="L52" i="14" l="1"/>
  <c r="L53" i="14"/>
  <c r="L49" i="14"/>
  <c r="L48" i="14"/>
  <c r="L50" i="14"/>
  <c r="L51" i="14"/>
  <c r="N23" i="1"/>
  <c r="N20" i="1"/>
  <c r="O20" i="1"/>
  <c r="O23" i="1"/>
  <c r="P36" i="1" l="1"/>
  <c r="P37" i="1"/>
  <c r="P35" i="1"/>
  <c r="P46" i="25" l="1"/>
  <c r="O46" i="25"/>
  <c r="N46" i="25"/>
  <c r="P45" i="25"/>
  <c r="O45" i="25"/>
  <c r="N45" i="25"/>
  <c r="P44" i="25"/>
  <c r="O44" i="25"/>
  <c r="N44" i="25"/>
  <c r="P43" i="25"/>
  <c r="O43" i="25"/>
  <c r="N43" i="25"/>
  <c r="P42" i="25"/>
  <c r="O42" i="25"/>
  <c r="N42" i="25"/>
  <c r="P41" i="25"/>
  <c r="O41" i="25"/>
  <c r="N41" i="25"/>
  <c r="P40" i="25"/>
  <c r="O40" i="25"/>
  <c r="N40" i="25"/>
  <c r="P39" i="25"/>
  <c r="O39" i="25"/>
  <c r="N39" i="25"/>
  <c r="P38" i="25"/>
  <c r="O38" i="25"/>
  <c r="N38" i="25"/>
  <c r="P37" i="25"/>
  <c r="O37" i="25"/>
  <c r="N37" i="25"/>
  <c r="P36" i="25"/>
  <c r="O36" i="25"/>
  <c r="N36" i="25"/>
  <c r="P35" i="25"/>
  <c r="O35" i="25"/>
  <c r="N35" i="25"/>
  <c r="P34" i="25"/>
  <c r="O34" i="25"/>
  <c r="N34" i="25"/>
  <c r="P33" i="25"/>
  <c r="O33" i="25"/>
  <c r="N33" i="25"/>
  <c r="P32" i="25"/>
  <c r="O32" i="25"/>
  <c r="N32" i="25"/>
  <c r="P31" i="25"/>
  <c r="O31" i="25"/>
  <c r="N31" i="25"/>
  <c r="P28" i="25"/>
  <c r="O28" i="25"/>
  <c r="N28" i="25"/>
  <c r="P27" i="25"/>
  <c r="O27" i="25"/>
  <c r="N27" i="25"/>
  <c r="P26" i="25"/>
  <c r="O26" i="25"/>
  <c r="N26" i="25"/>
  <c r="P25" i="25"/>
  <c r="O25" i="25"/>
  <c r="N25" i="25"/>
  <c r="P24" i="25"/>
  <c r="O24" i="25"/>
  <c r="N24" i="25"/>
  <c r="P23" i="25"/>
  <c r="O23" i="25"/>
  <c r="N23" i="25"/>
  <c r="P22" i="25"/>
  <c r="O22" i="25"/>
  <c r="N22" i="25"/>
  <c r="P21" i="25"/>
  <c r="O21" i="25"/>
  <c r="N21" i="25"/>
  <c r="P20" i="25"/>
  <c r="O20" i="25"/>
  <c r="N20" i="25"/>
  <c r="P19" i="25"/>
  <c r="O19" i="25"/>
  <c r="N19" i="25"/>
  <c r="P18" i="25"/>
  <c r="O18" i="25"/>
  <c r="N18" i="25"/>
  <c r="P17" i="25"/>
  <c r="O17" i="25"/>
  <c r="N17" i="25"/>
  <c r="P16" i="25"/>
  <c r="O16" i="25"/>
  <c r="N16" i="25"/>
  <c r="P15" i="25"/>
  <c r="O15" i="25"/>
  <c r="N15" i="25"/>
  <c r="P14" i="25"/>
  <c r="O14" i="25"/>
  <c r="N14" i="25"/>
  <c r="P13" i="25"/>
  <c r="O13" i="25"/>
  <c r="N13" i="25"/>
  <c r="J60" i="22" l="1"/>
  <c r="K60" i="22" s="1"/>
  <c r="J64" i="22"/>
  <c r="K62" i="22" s="1"/>
  <c r="J65" i="22"/>
  <c r="K66" i="22" s="1"/>
  <c r="J66" i="22"/>
  <c r="J67" i="22"/>
  <c r="K67" i="22" s="1"/>
  <c r="L67" i="22" s="1"/>
  <c r="M67" i="22" s="1"/>
  <c r="J63" i="22"/>
  <c r="J62" i="22"/>
  <c r="K61" i="22" s="1"/>
  <c r="J61" i="22"/>
  <c r="K64" i="22" s="1"/>
  <c r="K63" i="22" l="1"/>
  <c r="L65" i="22" s="1"/>
  <c r="M65" i="22" s="1"/>
  <c r="L64" i="22"/>
  <c r="M64" i="22" s="1"/>
  <c r="L63" i="22"/>
  <c r="M63" i="22" s="1"/>
  <c r="L60" i="22"/>
  <c r="M60" i="22" s="1"/>
  <c r="K65" i="22"/>
  <c r="L66" i="22" s="1"/>
  <c r="M66" i="22" s="1"/>
  <c r="D20" i="22"/>
  <c r="D18" i="22"/>
  <c r="D16" i="22"/>
  <c r="D14" i="22"/>
  <c r="D15" i="22"/>
  <c r="D17" i="22"/>
  <c r="D19" i="22"/>
  <c r="D13" i="22"/>
  <c r="L61" i="22" l="1"/>
  <c r="M61" i="22" s="1"/>
  <c r="L62" i="22"/>
  <c r="M62" i="22" s="1"/>
  <c r="B2" i="18"/>
  <c r="C60" i="16"/>
  <c r="B66" i="2" l="1"/>
  <c r="B29" i="1" l="1"/>
  <c r="B30" i="1" s="1"/>
  <c r="P50" i="16" l="1" a="1"/>
  <c r="B20" i="17"/>
  <c r="M70" i="16"/>
  <c r="L70" i="16"/>
  <c r="K70" i="16"/>
  <c r="J70" i="16"/>
  <c r="I70" i="16"/>
  <c r="H70" i="16"/>
  <c r="G70" i="16"/>
  <c r="F70" i="16"/>
  <c r="E70" i="16"/>
  <c r="D70" i="16"/>
  <c r="C70" i="16"/>
  <c r="M69" i="16"/>
  <c r="L69" i="16"/>
  <c r="K69" i="16"/>
  <c r="J69" i="16"/>
  <c r="I69" i="16"/>
  <c r="H69" i="16"/>
  <c r="G69" i="16"/>
  <c r="F69" i="16"/>
  <c r="E69" i="16"/>
  <c r="D69" i="16"/>
  <c r="C69" i="16"/>
  <c r="M68" i="16"/>
  <c r="L68" i="16"/>
  <c r="K68" i="16"/>
  <c r="J68" i="16"/>
  <c r="I68" i="16"/>
  <c r="H68" i="16"/>
  <c r="G68" i="16"/>
  <c r="F68" i="16"/>
  <c r="E68" i="16"/>
  <c r="D68" i="16"/>
  <c r="C68" i="16"/>
  <c r="M67" i="16"/>
  <c r="L67" i="16"/>
  <c r="K67" i="16"/>
  <c r="J67" i="16"/>
  <c r="I67" i="16"/>
  <c r="H67" i="16"/>
  <c r="G67" i="16"/>
  <c r="F67" i="16"/>
  <c r="E67" i="16"/>
  <c r="D67" i="16"/>
  <c r="C67" i="16"/>
  <c r="M66" i="16"/>
  <c r="L66" i="16"/>
  <c r="K66" i="16"/>
  <c r="J66" i="16"/>
  <c r="I66" i="16"/>
  <c r="H66" i="16"/>
  <c r="G66" i="16"/>
  <c r="F66" i="16"/>
  <c r="E66" i="16"/>
  <c r="D66" i="16"/>
  <c r="C66" i="16"/>
  <c r="M65" i="16"/>
  <c r="L65" i="16"/>
  <c r="K65" i="16"/>
  <c r="J65" i="16"/>
  <c r="I65" i="16"/>
  <c r="H65" i="16"/>
  <c r="G65" i="16"/>
  <c r="F65" i="16"/>
  <c r="E65" i="16"/>
  <c r="D65" i="16"/>
  <c r="C65" i="16"/>
  <c r="M64" i="16"/>
  <c r="L64" i="16"/>
  <c r="K64" i="16"/>
  <c r="J64" i="16"/>
  <c r="I64" i="16"/>
  <c r="H64" i="16"/>
  <c r="G64" i="16"/>
  <c r="F64" i="16"/>
  <c r="E64" i="16"/>
  <c r="D64" i="16"/>
  <c r="C64" i="16"/>
  <c r="M63" i="16"/>
  <c r="L63" i="16"/>
  <c r="K63" i="16"/>
  <c r="J63" i="16"/>
  <c r="I63" i="16"/>
  <c r="H63" i="16"/>
  <c r="G63" i="16"/>
  <c r="F63" i="16"/>
  <c r="E63" i="16"/>
  <c r="D63" i="16"/>
  <c r="C63" i="16"/>
  <c r="M62" i="16"/>
  <c r="L62" i="16"/>
  <c r="K62" i="16"/>
  <c r="J62" i="16"/>
  <c r="I62" i="16"/>
  <c r="H62" i="16"/>
  <c r="G62" i="16"/>
  <c r="F62" i="16"/>
  <c r="E62" i="16"/>
  <c r="D62" i="16"/>
  <c r="C62" i="16"/>
  <c r="M61" i="16"/>
  <c r="L61" i="16"/>
  <c r="K61" i="16"/>
  <c r="J61" i="16"/>
  <c r="I61" i="16"/>
  <c r="H61" i="16"/>
  <c r="G61" i="16"/>
  <c r="F61" i="16"/>
  <c r="E61" i="16"/>
  <c r="D61" i="16"/>
  <c r="C61" i="16"/>
  <c r="M60" i="16"/>
  <c r="L60" i="16"/>
  <c r="K60" i="16"/>
  <c r="J60" i="16"/>
  <c r="I60" i="16"/>
  <c r="H60" i="16"/>
  <c r="G60" i="16"/>
  <c r="F60" i="16"/>
  <c r="E60" i="16"/>
  <c r="D60" i="16"/>
  <c r="F13" i="16"/>
  <c r="E13" i="16"/>
  <c r="D13" i="16"/>
  <c r="F12" i="16"/>
  <c r="E12" i="16"/>
  <c r="D12" i="16"/>
  <c r="F11" i="16"/>
  <c r="E11" i="16"/>
  <c r="D11" i="16"/>
  <c r="F10" i="16"/>
  <c r="E10" i="16"/>
  <c r="D10" i="16"/>
  <c r="F9" i="16"/>
  <c r="E9" i="16"/>
  <c r="D9" i="16"/>
  <c r="F8" i="16"/>
  <c r="E8" i="16"/>
  <c r="D8" i="16"/>
  <c r="F7" i="16"/>
  <c r="E7" i="16"/>
  <c r="D7" i="16"/>
  <c r="F6" i="16"/>
  <c r="E6" i="16"/>
  <c r="D6" i="16"/>
  <c r="F5" i="16"/>
  <c r="E5" i="16"/>
  <c r="D5" i="16"/>
  <c r="F4" i="16"/>
  <c r="E4" i="16"/>
  <c r="D4" i="16"/>
  <c r="F3" i="16"/>
  <c r="E3" i="16"/>
  <c r="D3" i="16"/>
  <c r="F2" i="16"/>
  <c r="E2" i="16"/>
  <c r="D2" i="16"/>
  <c r="Q50" i="16" l="1"/>
  <c r="P51" i="16"/>
  <c r="Q51" i="16"/>
  <c r="P50" i="16"/>
  <c r="M53" i="16" l="1" a="1"/>
  <c r="M54" i="16" l="1"/>
  <c r="M53" i="16"/>
  <c r="P53" i="16" l="1"/>
  <c r="H50" i="1" l="1"/>
  <c r="J52" i="1" s="1"/>
  <c r="H49" i="1"/>
  <c r="G52" i="1" s="1"/>
  <c r="H48" i="1"/>
  <c r="D52" i="1" s="1"/>
  <c r="H47" i="1"/>
  <c r="B52" i="1" s="1"/>
</calcChain>
</file>

<file path=xl/comments1.xml><?xml version="1.0" encoding="utf-8"?>
<comments xmlns="http://schemas.openxmlformats.org/spreadsheetml/2006/main">
  <authors>
    <author>Janette Kotianova</author>
    <author>Janette Kotianová</author>
    <author>kaia</author>
  </authors>
  <commentList>
    <comment ref="B12" authorId="0" shapeId="0">
      <text>
        <r>
          <rPr>
            <b/>
            <sz val="9"/>
            <color indexed="81"/>
            <rFont val="Tahoma"/>
            <family val="2"/>
            <charset val="238"/>
          </rPr>
          <t>DH</t>
        </r>
      </text>
    </comment>
    <comment ref="C12" authorId="0" shapeId="0">
      <text>
        <r>
          <rPr>
            <b/>
            <sz val="9"/>
            <color indexed="81"/>
            <rFont val="Tahoma"/>
            <family val="2"/>
            <charset val="238"/>
          </rPr>
          <t>HH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  <charset val="238"/>
          </rPr>
          <t>stred intervalu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  <charset val="238"/>
          </rPr>
          <t>variacne rozpatie intervalu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  <charset val="238"/>
          </rPr>
          <t>suradnice bodov, v ktorych sme si naplanovali meranie</t>
        </r>
      </text>
    </comment>
    <comment ref="E16" authorId="0" shapeId="0">
      <text>
        <r>
          <rPr>
            <b/>
            <sz val="9"/>
            <color indexed="81"/>
            <rFont val="Tahoma"/>
            <family val="2"/>
            <charset val="238"/>
          </rPr>
          <t>Janette Kotianova: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2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bo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b1</t>
        </r>
      </text>
    </comment>
    <comment ref="D32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b2</t>
        </r>
      </text>
    </comment>
    <comment ref="E32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b12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  <charset val="238"/>
          </rPr>
          <t>matica planu experimentu - piseme podla transformovanej regresnej funkcie LT</t>
        </r>
      </text>
    </comment>
    <comment ref="F33" authorId="0" shapeId="0">
      <text>
        <r>
          <rPr>
            <b/>
            <sz val="9"/>
            <color indexed="81"/>
            <rFont val="Tahoma"/>
            <family val="2"/>
            <charset val="238"/>
          </rPr>
          <t>matica nameranych hodnot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  <charset val="238"/>
          </rPr>
          <t>transponovana matica planu experimentu</t>
        </r>
      </text>
    </comment>
    <comment ref="C68" authorId="1" shapeId="0">
      <text>
        <r>
          <rPr>
            <b/>
            <sz val="9"/>
            <color indexed="81"/>
            <rFont val="Segoe UI"/>
            <family val="2"/>
            <charset val="238"/>
          </rPr>
          <t>SSE</t>
        </r>
      </text>
    </comment>
    <comment ref="H69" authorId="2" shapeId="0">
      <text>
        <r>
          <rPr>
            <sz val="8"/>
            <color indexed="81"/>
            <rFont val="Tahoma"/>
            <family val="2"/>
            <charset val="238"/>
          </rPr>
          <t>hodnota (realizacia) testovacej statistiky</t>
        </r>
      </text>
    </comment>
  </commentList>
</comments>
</file>

<file path=xl/comments10.xml><?xml version="1.0" encoding="utf-8"?>
<comments xmlns="http://schemas.openxmlformats.org/spreadsheetml/2006/main">
  <authors>
    <author>Janette Kotianova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  <charset val="238"/>
          </rPr>
          <t>2^5=32 runs</t>
        </r>
      </text>
    </comment>
    <comment ref="N12" authorId="0" shapeId="0">
      <text>
        <r>
          <rPr>
            <b/>
            <sz val="9"/>
            <color indexed="81"/>
            <rFont val="Tahoma"/>
            <family val="2"/>
            <charset val="238"/>
          </rPr>
          <t>vedlajsi faktor</t>
        </r>
      </text>
    </comment>
  </commentList>
</comments>
</file>

<file path=xl/comments2.xml><?xml version="1.0" encoding="utf-8"?>
<comments xmlns="http://schemas.openxmlformats.org/spreadsheetml/2006/main">
  <authors>
    <author>Janette Kotianova</author>
  </authors>
  <commentList>
    <comment ref="H13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bo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b1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b2</t>
        </r>
      </text>
    </comment>
    <comment ref="K13" authorId="0" shapeId="0">
      <text>
        <r>
          <rPr>
            <b/>
            <sz val="9"/>
            <color indexed="81"/>
            <rFont val="Tahoma"/>
            <family val="2"/>
            <charset val="238"/>
          </rPr>
          <t>piseme koeficienty pri b12</t>
        </r>
      </text>
    </comment>
  </commentList>
</comments>
</file>

<file path=xl/comments3.xml><?xml version="1.0" encoding="utf-8"?>
<comments xmlns="http://schemas.openxmlformats.org/spreadsheetml/2006/main">
  <authors>
    <author>Janette Kotianova</author>
    <author>Janette Kotianová</author>
  </authors>
  <commentList>
    <comment ref="F11" authorId="0" shapeId="0">
      <text>
        <r>
          <rPr>
            <b/>
            <sz val="9"/>
            <color indexed="81"/>
            <rFont val="Tahoma"/>
            <family val="2"/>
            <charset val="238"/>
          </rPr>
          <t>priemerna hodnota Y v kazdom bode</t>
        </r>
      </text>
    </comment>
    <comment ref="G20" authorId="0" shapeId="0">
      <text>
        <r>
          <rPr>
            <b/>
            <sz val="9"/>
            <color indexed="81"/>
            <rFont val="Tahoma"/>
            <family val="2"/>
            <charset val="238"/>
          </rPr>
          <t>priemerna hodnota Y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  <charset val="238"/>
          </rPr>
          <t>priemer Y na dolnej urovni faktora A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  <charset val="238"/>
          </rPr>
          <t>priemer Y na hornej urovni faktora A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  <charset val="238"/>
          </rPr>
          <t>rozdiel priemerov na urovni 1 a urovni -1</t>
        </r>
      </text>
    </comment>
    <comment ref="B29" authorId="1" shapeId="0">
      <text>
        <r>
          <rPr>
            <b/>
            <sz val="8"/>
            <color indexed="81"/>
            <rFont val="Segoe UI"/>
            <family val="2"/>
            <charset val="238"/>
          </rPr>
          <t>=SUMPRODUCT(t1;Y)/(n/2)</t>
        </r>
      </text>
    </comment>
  </commentList>
</comments>
</file>

<file path=xl/comments4.xml><?xml version="1.0" encoding="utf-8"?>
<comments xmlns="http://schemas.openxmlformats.org/spreadsheetml/2006/main">
  <authors>
    <author>Janette Kotianova</author>
  </authors>
  <commentList>
    <comment ref="A9" authorId="0" shapeId="0">
      <text>
        <r>
          <rPr>
            <b/>
            <sz val="9"/>
            <color indexed="81"/>
            <rFont val="Tahoma"/>
            <family val="2"/>
            <charset val="238"/>
          </rPr>
          <t>odozvova tabulka pochadza z General Electric davno pred tym, nez sa pri vyhodnocovani experimentu zacali pocuzivat pocitace</t>
        </r>
      </text>
    </comment>
  </commentList>
</comments>
</file>

<file path=xl/comments5.xml><?xml version="1.0" encoding="utf-8"?>
<comments xmlns="http://schemas.openxmlformats.org/spreadsheetml/2006/main">
  <authors>
    <author>Janette Kotianová</author>
  </authors>
  <commentList>
    <comment ref="A76" authorId="0" shapeId="0">
      <text>
        <r>
          <rPr>
            <b/>
            <sz val="8"/>
            <color indexed="81"/>
            <rFont val="Segoe UI"/>
            <family val="2"/>
            <charset val="238"/>
          </rPr>
          <t>efekty usporiadane vzostupne</t>
        </r>
      </text>
    </comment>
    <comment ref="A77" authorId="0" shapeId="0">
      <text>
        <r>
          <rPr>
            <b/>
            <sz val="8"/>
            <color indexed="81"/>
            <rFont val="Segoe UI"/>
            <family val="2"/>
            <charset val="238"/>
          </rPr>
          <t>Pi=100(i-0,5)/m, kde i=1,2,.. m
m je pocet faktorov a interakcii</t>
        </r>
      </text>
    </comment>
  </commentList>
</comments>
</file>

<file path=xl/comments6.xml><?xml version="1.0" encoding="utf-8"?>
<comments xmlns="http://schemas.openxmlformats.org/spreadsheetml/2006/main">
  <authors>
    <author>Janette Kotianová</author>
  </authors>
  <commentList>
    <comment ref="I30" authorId="0" shapeId="0">
      <text>
        <r>
          <rPr>
            <b/>
            <sz val="9"/>
            <color indexed="81"/>
            <rFont val="Segoe UI"/>
            <family val="2"/>
            <charset val="238"/>
          </rPr>
          <t>transformovana matica planu experimentu</t>
        </r>
      </text>
    </comment>
    <comment ref="K30" authorId="0" shapeId="0">
      <text>
        <r>
          <rPr>
            <b/>
            <sz val="9"/>
            <color indexed="81"/>
            <rFont val="Segoe UI"/>
            <family val="2"/>
            <charset val="238"/>
          </rPr>
          <t>transponovana matica k transformovanej matici planu experimentu</t>
        </r>
      </text>
    </comment>
    <comment ref="H48" authorId="0" shapeId="0">
      <text>
        <r>
          <rPr>
            <b/>
            <sz val="9"/>
            <color indexed="81"/>
            <rFont val="Segoe UI"/>
            <family val="2"/>
            <charset val="238"/>
          </rPr>
          <t>v dalsom harku vypocitane</t>
        </r>
      </text>
    </comment>
    <comment ref="I59" authorId="0" shapeId="0">
      <text>
        <r>
          <rPr>
            <b/>
            <sz val="9"/>
            <color indexed="81"/>
            <rFont val="Segoe UI"/>
            <family val="2"/>
            <charset val="238"/>
          </rPr>
          <t>odozva</t>
        </r>
      </text>
    </comment>
  </commentList>
</comments>
</file>

<file path=xl/comments7.xml><?xml version="1.0" encoding="utf-8"?>
<comments xmlns="http://schemas.openxmlformats.org/spreadsheetml/2006/main">
  <authors>
    <author>Janette Kotianova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  <charset val="238"/>
          </rPr>
          <t>sucet stvorcov odchylok kvadratickeho zakrivenia</t>
        </r>
      </text>
    </comment>
  </commentList>
</comments>
</file>

<file path=xl/comments8.xml><?xml version="1.0" encoding="utf-8"?>
<comments xmlns="http://schemas.openxmlformats.org/spreadsheetml/2006/main">
  <authors>
    <author>Janette Kotianova</author>
  </authors>
  <commentList>
    <comment ref="I53" authorId="0" shapeId="0">
      <text>
        <r>
          <rPr>
            <b/>
            <sz val="9"/>
            <color indexed="81"/>
            <rFont val="Tahoma"/>
            <family val="2"/>
            <charset val="238"/>
          </rPr>
          <t>stacionarny bod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  <charset val="238"/>
          </rPr>
          <t>kodovane hodnoty stacionarneho bodu, tj. t1 a t2 bodu T</t>
        </r>
      </text>
    </comment>
  </commentList>
</comments>
</file>

<file path=xl/comments9.xml><?xml version="1.0" encoding="utf-8"?>
<comments xmlns="http://schemas.openxmlformats.org/spreadsheetml/2006/main">
  <authors>
    <author>Janette Kotianova</author>
  </authors>
  <commentList>
    <comment ref="K58" authorId="0" shapeId="0">
      <text>
        <r>
          <rPr>
            <b/>
            <sz val="9"/>
            <color indexed="81"/>
            <rFont val="Tahoma"/>
            <family val="2"/>
            <charset val="238"/>
          </rPr>
          <t>H0: model je dostatocny
H1: model nie je dostatocny</t>
        </r>
      </text>
    </comment>
  </commentList>
</comments>
</file>

<file path=xl/sharedStrings.xml><?xml version="1.0" encoding="utf-8"?>
<sst xmlns="http://schemas.openxmlformats.org/spreadsheetml/2006/main" count="1195" uniqueCount="665">
  <si>
    <t>Pr.</t>
  </si>
  <si>
    <t>Sleduje sa, koľko "stlačení" (Y) vydrží pružina až do zničenia v závislosti od týchto faktorov:</t>
  </si>
  <si>
    <r>
      <t>Zostavte plán experimentu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. </t>
    </r>
  </si>
  <si>
    <t>Nájdite metódou najmenších štvorcov odhad transformovanej regresnej funkcie lineárneho typu.</t>
  </si>
  <si>
    <t xml:space="preserve">Na hladine významnosti  alfa  = </t>
  </si>
  <si>
    <t xml:space="preserve">vyhodnoťte experiment. </t>
  </si>
  <si>
    <t>I</t>
  </si>
  <si>
    <t>II</t>
  </si>
  <si>
    <t>III</t>
  </si>
  <si>
    <t>IV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</si>
  <si>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</si>
  <si>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</si>
  <si>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</si>
  <si>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t>t1</t>
  </si>
  <si>
    <t>t2</t>
  </si>
  <si>
    <t>X=</t>
  </si>
  <si>
    <t>α=0,05</t>
  </si>
  <si>
    <t>H0:b1=0&gt;&lt;H1:b1≠0</t>
  </si>
  <si>
    <r>
      <rPr>
        <sz val="11"/>
        <color rgb="FFFF0000"/>
        <rFont val="Calibri"/>
        <family val="2"/>
        <charset val="238"/>
        <scheme val="minor"/>
      </rPr>
      <t>(ne)patri</t>
    </r>
    <r>
      <rPr>
        <sz val="11"/>
        <color theme="1"/>
        <rFont val="Calibri"/>
        <family val="2"/>
        <charset val="238"/>
        <scheme val="minor"/>
      </rPr>
      <t xml:space="preserve"> do W</t>
    </r>
  </si>
  <si>
    <t>t kv (0,975;4)=</t>
  </si>
  <si>
    <t>p (b1)=</t>
  </si>
  <si>
    <t>H0:b2=0&gt;&lt;H1:b2≠0</t>
  </si>
  <si>
    <t>p (b2)=</t>
  </si>
  <si>
    <t>H0:b12=0&gt;&lt;H1:b12≠0</t>
  </si>
  <si>
    <r>
      <rPr>
        <sz val="11"/>
        <color rgb="FFFF0000"/>
        <rFont val="Calibri"/>
        <family val="2"/>
        <charset val="238"/>
        <scheme val="minor"/>
      </rPr>
      <t xml:space="preserve">(ne)patri </t>
    </r>
    <r>
      <rPr>
        <sz val="11"/>
        <color theme="1"/>
        <rFont val="Calibri"/>
        <family val="2"/>
        <charset val="238"/>
        <scheme val="minor"/>
      </rPr>
      <t>do W</t>
    </r>
  </si>
  <si>
    <t>p (b12)=</t>
  </si>
  <si>
    <t>m=</t>
  </si>
  <si>
    <t>2^k=</t>
  </si>
  <si>
    <t>m.2^k=</t>
  </si>
  <si>
    <t>Namerané hodnoty v plánovaných bodoch sú:</t>
  </si>
  <si>
    <t>Urobili sme po 2 merania v každom naplánovanom bode.</t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</si>
  <si>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</si>
  <si>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2</t>
    </r>
  </si>
  <si>
    <r>
      <t>b</t>
    </r>
    <r>
      <rPr>
        <vertAlign val="subscript"/>
        <sz val="11"/>
        <color theme="1"/>
        <rFont val="Calibri"/>
        <family val="2"/>
        <charset val="238"/>
        <scheme val="minor"/>
      </rPr>
      <t>0</t>
    </r>
  </si>
  <si>
    <r>
      <t>b</t>
    </r>
    <r>
      <rPr>
        <vertAlign val="subscript"/>
        <sz val="11"/>
        <color theme="1"/>
        <rFont val="Calibri"/>
        <family val="2"/>
        <charset val="238"/>
        <scheme val="minor"/>
      </rPr>
      <t>1</t>
    </r>
  </si>
  <si>
    <r>
      <t>b</t>
    </r>
    <r>
      <rPr>
        <vertAlign val="subscript"/>
        <sz val="11"/>
        <color theme="1"/>
        <rFont val="Calibri"/>
        <family val="2"/>
        <charset val="238"/>
        <scheme val="minor"/>
      </rPr>
      <t>12</t>
    </r>
  </si>
  <si>
    <t>Y=</t>
  </si>
  <si>
    <t>x1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</si>
  <si>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: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</si>
  <si>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:</t>
    </r>
  </si>
  <si>
    <t>x2</t>
  </si>
  <si>
    <t>stred=</t>
  </si>
  <si>
    <t>lambda=</t>
  </si>
  <si>
    <t>linearna transformacia:</t>
  </si>
  <si>
    <r>
      <t>b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/>
    </r>
  </si>
  <si>
    <t>MNS odhadneme koeficienty transformovanej regresnej funkcie linearneho typu</t>
  </si>
  <si>
    <t>XT=</t>
  </si>
  <si>
    <t>b0+b1*(-1)+b2*(-1)+b12*(-1)*(-1)</t>
  </si>
  <si>
    <t>b0+b1*(-1)+b2*(1)+b12*(-1)*(1)</t>
  </si>
  <si>
    <t>b0+b1*(1)+b2*(-1)+b12*(1)*(-1)</t>
  </si>
  <si>
    <t>b0+b1*(1)+b2*(1)+b12*(1)*(1)</t>
  </si>
  <si>
    <t>I: y1 = f(-1,-1)=</t>
  </si>
  <si>
    <t>II:  y2 = f(-1,1)=</t>
  </si>
  <si>
    <t>III:  y3 = f(1,-1)=</t>
  </si>
  <si>
    <t>IV:   y4 = f(1,1)=</t>
  </si>
  <si>
    <t>XT*Y=</t>
  </si>
  <si>
    <t>b=</t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</si>
  <si>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0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</si>
  <si>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1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</si>
  <si>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2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</si>
  <si>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12</t>
    </r>
    <r>
      <rPr>
        <sz val="11"/>
        <color rgb="FFC00000"/>
        <rFont val="Calibri"/>
        <family val="2"/>
        <charset val="238"/>
        <scheme val="minor"/>
      </rPr>
      <t>=</t>
    </r>
  </si>
  <si>
    <t>*t1</t>
  </si>
  <si>
    <t xml:space="preserve"> + </t>
  </si>
  <si>
    <t>+</t>
  </si>
  <si>
    <t>*t2</t>
  </si>
  <si>
    <t>*t1*t2</t>
  </si>
  <si>
    <t>ft(t1,t2)=</t>
  </si>
  <si>
    <t>odhad transformovanej regresnej funkcie linearneho typu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</si>
  <si>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dĺžka pružiny, (od 10 cm do 15 cm), x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2 </t>
    </r>
    <r>
      <rPr>
        <sz val="11"/>
        <color theme="1"/>
        <rFont val="Calibri"/>
        <family val="2"/>
        <charset val="238"/>
        <scheme val="minor"/>
      </rPr>
      <t xml:space="preserve">- hrúbka drôtu (od 5 mm do 7 mm). </t>
    </r>
  </si>
  <si>
    <t>Vypocet pomocou analyzy dat:</t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</si>
  <si>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*t</t>
    </r>
    <r>
      <rPr>
        <vertAlign val="subscript"/>
        <sz val="11"/>
        <color theme="1"/>
        <rFont val="Calibri"/>
        <family val="2"/>
        <charset val="238"/>
        <scheme val="minor"/>
      </rPr>
      <t>2</t>
    </r>
  </si>
  <si>
    <t>I:</t>
  </si>
  <si>
    <t>II:</t>
  </si>
  <si>
    <t>III:</t>
  </si>
  <si>
    <t>IV:</t>
  </si>
  <si>
    <t>R0^2=</t>
  </si>
  <si>
    <t>R0=</t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</si>
  <si>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nam.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</si>
  <si>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model.</t>
    </r>
  </si>
  <si>
    <t>testovacia statistika:</t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</si>
  <si>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nam</t>
    </r>
    <r>
      <rPr>
        <sz val="11"/>
        <color theme="1"/>
        <rFont val="Calibri"/>
        <family val="2"/>
        <charset val="238"/>
        <scheme val="minor"/>
      </rPr>
      <t>-y</t>
    </r>
    <r>
      <rPr>
        <vertAlign val="subscript"/>
        <sz val="11"/>
        <color theme="1"/>
        <rFont val="Calibri"/>
        <family val="2"/>
        <charset val="238"/>
        <scheme val="minor"/>
      </rPr>
      <t>model</t>
    </r>
  </si>
  <si>
    <t>kriticka oblast:</t>
  </si>
  <si>
    <t>W=(-nekonecno</t>
  </si>
  <si>
    <t>kvantil Studentovho t rozdelenia:</t>
  </si>
  <si>
    <r>
      <rPr>
        <sz val="11"/>
        <color rgb="FFFF0000"/>
        <rFont val="Calibri"/>
        <family val="2"/>
        <charset val="238"/>
        <scheme val="minor"/>
      </rPr>
      <t>&lt; &gt;</t>
    </r>
    <r>
      <rPr>
        <sz val="11"/>
        <color theme="1"/>
        <rFont val="Calibri"/>
        <family val="2"/>
        <charset val="238"/>
        <scheme val="minor"/>
      </rPr>
      <t>0,05</t>
    </r>
  </si>
  <si>
    <t xml:space="preserve">H0:b1=0 </t>
  </si>
  <si>
    <t>H1:b1≠0</t>
  </si>
  <si>
    <t xml:space="preserve">H0:b2=0  </t>
  </si>
  <si>
    <t xml:space="preserve">H1:b2≠0 </t>
  </si>
  <si>
    <t>H0:b12=0</t>
  </si>
  <si>
    <t xml:space="preserve">H1:b12≠0 </t>
  </si>
  <si>
    <t>Testovanie statistickej vyznamnosti jednotlivych parametrov (faktorov)</t>
  </si>
  <si>
    <t>, potom H0 zamietame</t>
  </si>
  <si>
    <t>H0:</t>
  </si>
  <si>
    <t>&gt;&lt; H1: existuje aspon jedno</t>
  </si>
  <si>
    <t>Ak</t>
  </si>
  <si>
    <t>Testovanie statistickej vyznamnosti regresneho modelu (ANOVA)</t>
  </si>
  <si>
    <t>odhad koeficientov transformovanej regresnej funkcie:</t>
  </si>
  <si>
    <t>∑:</t>
  </si>
  <si>
    <t>namerané hodnoty:</t>
  </si>
  <si>
    <r>
      <t>Urobili sme po 3 merania v každom naplánovanom bode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</si>
  <si>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vek pneumatiky (v rokoch)  ( od 5 do 10)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</si>
  <si>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-počet najazdených km (v tisíc km) ( od 10 do 70)</t>
    </r>
  </si>
  <si>
    <t>Y - hĺbka dezénu pneumatík v mm závisí od faktorov</t>
  </si>
  <si>
    <t xml:space="preserve">Pr. </t>
  </si>
  <si>
    <t>Y- dĺžka letu (v m) modelu lietadla závisí od faktorov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</si>
  <si>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 šírka krídla v cm (od 5 do 10)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</si>
  <si>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výška vrtule v cm (od 2 do 6)</t>
    </r>
  </si>
  <si>
    <r>
      <t>Vykonali sme 4 merania v každom naplánovanom bode. Uvažujme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</si>
  <si>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namerané hodnoty 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</si>
  <si>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-dávka chemického hnojiva v q na ha ( od 5 do 25)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</si>
  <si>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množstvo zrážok v mm na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(od 60 do 450)</t>
    </r>
  </si>
  <si>
    <r>
      <t>Vykonali sme 4 merania v každom naplánovanom bode. Naplánujte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</t>
    </r>
  </si>
  <si>
    <t>namerané hodnoty</t>
  </si>
  <si>
    <t>Y- výnosy v tonách na 1 ha , závisia od faktorov</t>
  </si>
  <si>
    <t>Skúmala sa kvalita horolezeckých lán pomocou nasl. parametrov:</t>
  </si>
  <si>
    <t>Y- predĺženie lana (meraná v dvojmetrovom úseku ) v %-ách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</si>
  <si>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priemer lana v mm (od 4 do 11)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</si>
  <si>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zaťaženie lana merné v kg (od 35 do 120)</t>
    </r>
  </si>
  <si>
    <r>
      <t>Uvažujte experiment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 Merali sme v každom bode 4 krát.</t>
    </r>
  </si>
  <si>
    <t>Skúmali sa oceľová lana.</t>
  </si>
  <si>
    <t xml:space="preserve">Y- nosnosť  v KN od 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</si>
  <si>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priemer drôtu (v mm) = z čoho sa skladá (od 0,2 do 0,65)</t>
    </r>
  </si>
  <si>
    <t xml:space="preserve">namerané údaje </t>
  </si>
  <si>
    <t>Y- spokojnosť zamestnávateľa (v %-ách)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</si>
  <si>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-mzda  (v Eurach)  (od 500 do 1900)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</si>
  <si>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- vek (v rokoch )  (od 25 do 40)</t>
    </r>
  </si>
  <si>
    <r>
      <t>Experiment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, v každom naplánovanom bode máme po 3 merania.</t>
    </r>
  </si>
  <si>
    <t>Hustota dreva je daná podielom bunkových stien v objemovej jednotke dreva a obsahom vody v dreve.</t>
  </si>
  <si>
    <r>
      <t>Y- rigidita dreva (kg/m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) 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</si>
  <si>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hustota dreva (kg/m2) ( od 400 do 700)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</si>
  <si>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elasticita dreva  (kg/m2)   (od 500 do 1100)</t>
    </r>
  </si>
  <si>
    <r>
      <t>Plánovaný je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. Počet meraní v každom naplánovanom bode je 4.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</si>
  <si>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 - teplota vzduchu (v C) ( od -10 do 30)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</si>
  <si>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šírka tovaru (v cm)  (od 4 do 6)</t>
    </r>
  </si>
  <si>
    <r>
      <t>V každom plánovanom bode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sme vykonali po 2 merania.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</si>
  <si>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*t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*y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</si>
  <si>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*y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</si>
  <si>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t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*y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</si>
  <si>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1*y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</si>
  <si>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 priemer lana (v mm) =celé lano  (od 1, do 3,20)</t>
    </r>
  </si>
  <si>
    <t>Y - životnosť spinky závisí od faktorov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</si>
  <si>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-dodávateľ drôtu (firma 1, firma 2)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</si>
  <si>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veľkosť spinky  (malá a veľká)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</si>
  <si>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 xml:space="preserve"> - tepelné ošetrenie drôtu  (áno, nie)</t>
    </r>
  </si>
  <si>
    <r>
      <t>Urobili sme 2 merania v každom naplánovanom bode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.</t>
    </r>
  </si>
  <si>
    <t>Namerané hodnoty sú:</t>
  </si>
  <si>
    <t>dodávateľ</t>
  </si>
  <si>
    <t>veľkosť</t>
  </si>
  <si>
    <t>ohrev</t>
  </si>
  <si>
    <t>ohyb</t>
  </si>
  <si>
    <t>Run  A  B  C</t>
  </si>
  <si>
    <t>firma 1</t>
  </si>
  <si>
    <t>malá</t>
  </si>
  <si>
    <t>nie</t>
  </si>
  <si>
    <t xml:space="preserve">  1  -  -  -</t>
  </si>
  <si>
    <t>firma 2</t>
  </si>
  <si>
    <t xml:space="preserve">  2  +  -  -</t>
  </si>
  <si>
    <t>veľká</t>
  </si>
  <si>
    <t xml:space="preserve">  3  -  +  -</t>
  </si>
  <si>
    <t xml:space="preserve">  4  +  +  -</t>
  </si>
  <si>
    <t>áno</t>
  </si>
  <si>
    <t xml:space="preserve">  5  -  -  +</t>
  </si>
  <si>
    <t xml:space="preserve">  6  +  -  +</t>
  </si>
  <si>
    <t xml:space="preserve">  7  -  +  +</t>
  </si>
  <si>
    <t xml:space="preserve">  8  +  +  +</t>
  </si>
  <si>
    <t xml:space="preserve">  9  -  -  -</t>
  </si>
  <si>
    <t xml:space="preserve"> 10  +  -  -</t>
  </si>
  <si>
    <t xml:space="preserve"> 11  -  +  -</t>
  </si>
  <si>
    <t xml:space="preserve"> 12  +  +  -</t>
  </si>
  <si>
    <t xml:space="preserve"> 13  -  -  +</t>
  </si>
  <si>
    <t xml:space="preserve"> 14  +  -  +</t>
  </si>
  <si>
    <t xml:space="preserve"> 15  -  +  +</t>
  </si>
  <si>
    <t xml:space="preserve"> 16  +  +  +</t>
  </si>
  <si>
    <t>Graficke nastroje pre vyhodnotenie efektu</t>
  </si>
  <si>
    <t>Normalny pravdepodobnostny graf</t>
  </si>
  <si>
    <t>faktor</t>
  </si>
  <si>
    <t>efekt</t>
  </si>
  <si>
    <t>Pi</t>
  </si>
  <si>
    <t>Pareto diagram</t>
  </si>
  <si>
    <t>Y - účinnosť pracieho prášku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</si>
  <si>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-druh pracieho prasku (A 1, A 2)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</si>
  <si>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 - teplota vody v °C (40 az 60)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</si>
  <si>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 xml:space="preserve"> - dlžka prania v min (30 az 120)</t>
    </r>
  </si>
  <si>
    <t>výpočet efektov faktorov a interakcií:</t>
  </si>
  <si>
    <t>x3</t>
  </si>
  <si>
    <t>x1*x2</t>
  </si>
  <si>
    <t>x1*x3</t>
  </si>
  <si>
    <t>x2*x3</t>
  </si>
  <si>
    <t>x1*x2*x3</t>
  </si>
  <si>
    <t>A1</t>
  </si>
  <si>
    <t>A2</t>
  </si>
  <si>
    <t>40°C</t>
  </si>
  <si>
    <t>60°C</t>
  </si>
  <si>
    <t>30 min</t>
  </si>
  <si>
    <t>120 min</t>
  </si>
  <si>
    <t>sucet</t>
  </si>
  <si>
    <t>priemer</t>
  </si>
  <si>
    <t>interakcie:</t>
  </si>
  <si>
    <t xml:space="preserve">efekt faktora x2 </t>
  </si>
  <si>
    <t>pri konst. urovni x1</t>
  </si>
  <si>
    <t>Vypocitajte efekty faktorov a ich interakcii.</t>
  </si>
  <si>
    <t>t1*t1</t>
  </si>
  <si>
    <t>t2*t2</t>
  </si>
  <si>
    <t>t1*t2</t>
  </si>
  <si>
    <t>y</t>
  </si>
  <si>
    <t>SUMMARY OUTPUT</t>
  </si>
  <si>
    <t>df</t>
  </si>
  <si>
    <t>SS</t>
  </si>
  <si>
    <t>MS</t>
  </si>
  <si>
    <t>F</t>
  </si>
  <si>
    <t>B=</t>
  </si>
  <si>
    <t>B^(-1)=</t>
  </si>
  <si>
    <t>optimalne hodnoty faktorov (kodovane)</t>
  </si>
  <si>
    <t>x=-0,5*B^(-1)*b</t>
  </si>
  <si>
    <t>x=</t>
  </si>
  <si>
    <t>y=</t>
  </si>
  <si>
    <t>y=79,75+9,83*t1+4,22*t2-8,88*t1^2-5,13*t2^2-7,75*t1*t2</t>
  </si>
  <si>
    <t>t1--&gt;</t>
  </si>
  <si>
    <t xml:space="preserve">y </t>
  </si>
  <si>
    <t>central point</t>
  </si>
  <si>
    <t>factorial point</t>
  </si>
  <si>
    <t>namerane hodnoty:</t>
  </si>
  <si>
    <t>y priem</t>
  </si>
  <si>
    <t>yC priem</t>
  </si>
  <si>
    <t>nF=</t>
  </si>
  <si>
    <t>nC=</t>
  </si>
  <si>
    <t xml:space="preserve">testovanie kriterium </t>
  </si>
  <si>
    <t>&lt;</t>
  </si>
  <si>
    <t xml:space="preserve"> =F1,4(0,95)</t>
  </si>
  <si>
    <t>SSCPQ=</t>
  </si>
  <si>
    <t>Fkrit</t>
  </si>
  <si>
    <t>SM</t>
  </si>
  <si>
    <t>ST</t>
  </si>
  <si>
    <t>Najdite SR pre uplny kvadraticky model a urobte test lack of fit</t>
  </si>
  <si>
    <t>t1^2</t>
  </si>
  <si>
    <t>t2^2</t>
  </si>
  <si>
    <t>F=0,36&lt;Fkrit=9,27 t.j. H0 nezamietame (polozka SL nie je vyznamna, preto je model vyhovujuci - zhodny s teoretickym)</t>
  </si>
  <si>
    <t xml:space="preserve">Test krivosti </t>
  </si>
  <si>
    <r>
      <t xml:space="preserve">H0 </t>
    </r>
    <r>
      <rPr>
        <sz val="11"/>
        <color rgb="FFFF0000"/>
        <rFont val="Calibri"/>
        <family val="2"/>
        <charset val="238"/>
        <scheme val="minor"/>
      </rPr>
      <t>(ne)zamietame</t>
    </r>
  </si>
  <si>
    <t>Kym zacneme hladat uplny kvadraticky model, overime, ci je potrebny testom krivosti, testom lack-of-fit a pomocou ANOVA.</t>
  </si>
  <si>
    <t>W=(-nekonecno,-2,77)U(2,77;nekonecno)</t>
  </si>
  <si>
    <r>
      <rPr>
        <sz val="11"/>
        <color rgb="FFFF0000"/>
        <rFont val="Calibri"/>
        <family val="2"/>
        <charset val="238"/>
        <scheme val="minor"/>
      </rPr>
      <t>nepatri</t>
    </r>
    <r>
      <rPr>
        <sz val="11"/>
        <color theme="1"/>
        <rFont val="Calibri"/>
        <family val="2"/>
        <charset val="238"/>
        <scheme val="minor"/>
      </rPr>
      <t xml:space="preserve"> do W</t>
    </r>
  </si>
  <si>
    <t>Regresnú funkciu využite na predikciu životnosti pružiny (jej počtu stlačení) s dĺžkou 12 cm a hrúbkou 6 mm.</t>
  </si>
  <si>
    <r>
      <t>t</t>
    </r>
    <r>
      <rPr>
        <vertAlign val="subscript"/>
        <sz val="11"/>
        <color rgb="FFC00000"/>
        <rFont val="Calibri"/>
        <family val="2"/>
        <charset val="238"/>
        <scheme val="minor"/>
      </rPr>
      <t>1</t>
    </r>
    <r>
      <rPr>
        <sz val="11"/>
        <color rgb="FFC00000"/>
        <rFont val="Calibri"/>
        <family val="2"/>
        <charset val="238"/>
        <scheme val="minor"/>
      </rPr>
      <t>(x)=(x1-)/</t>
    </r>
  </si>
  <si>
    <r>
      <t>t</t>
    </r>
    <r>
      <rPr>
        <vertAlign val="subscript"/>
        <sz val="11"/>
        <color rgb="FFC00000"/>
        <rFont val="Calibri"/>
        <family val="2"/>
        <charset val="238"/>
        <scheme val="minor"/>
      </rPr>
      <t>2</t>
    </r>
    <r>
      <rPr>
        <sz val="11"/>
        <color rgb="FFC00000"/>
        <rFont val="Calibri"/>
        <family val="2"/>
        <charset val="238"/>
        <scheme val="minor"/>
      </rPr>
      <t>(x)=(x2-)/</t>
    </r>
  </si>
  <si>
    <t>Na hladine vvznamnosti 0,05 hodnodte kvalitu regresneho modelu linearneho typu testom Lack of fit.</t>
  </si>
  <si>
    <t>H0: suma b jj=0 (nie je  potrebny kvadraticky model)</t>
  </si>
  <si>
    <r>
      <t>H1: suma b jj</t>
    </r>
    <r>
      <rPr>
        <sz val="11"/>
        <color theme="1"/>
        <rFont val="Calibri"/>
        <family val="2"/>
        <charset val="238"/>
      </rPr>
      <t>≠</t>
    </r>
    <r>
      <rPr>
        <sz val="11"/>
        <color theme="1"/>
        <rFont val="Calibri"/>
        <family val="2"/>
        <charset val="238"/>
        <scheme val="minor"/>
      </rPr>
      <t>0 (je  potrebny kvadraticky model)</t>
    </r>
  </si>
  <si>
    <t xml:space="preserve">Cielom experimentu bolo zvysit vytazok chemickej reakcie Y. </t>
  </si>
  <si>
    <t>Na dvoch urovniach boli skumane tri faktory, ktore maju vplyv na reakciu - teplota, druh katalyzatora a cistota suroviny.</t>
  </si>
  <si>
    <t>A- teplota  (od 60 °C do 70 °C)</t>
  </si>
  <si>
    <t>B - katalyzator (typ K1 a typ K2)</t>
  </si>
  <si>
    <t>C - cistota (95% az 99%)</t>
  </si>
  <si>
    <r>
      <t>Urobili sme 1 meranie v každom naplánovanom bode experimentu typu 2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.</t>
    </r>
  </si>
  <si>
    <t>Pomocou odozvovej tabulky vypocitajte efekty faktorov a efekty interakcii.</t>
  </si>
  <si>
    <t>odozvova tabulka pre stanovenie efektu trojfaktoroveho experimentu</t>
  </si>
  <si>
    <t>cislo  kroku</t>
  </si>
  <si>
    <t>odozva</t>
  </si>
  <si>
    <t xml:space="preserve">faktory </t>
  </si>
  <si>
    <t>interakcie</t>
  </si>
  <si>
    <t>A</t>
  </si>
  <si>
    <t>B</t>
  </si>
  <si>
    <t>C</t>
  </si>
  <si>
    <t>AB</t>
  </si>
  <si>
    <t>AC</t>
  </si>
  <si>
    <t>BC</t>
  </si>
  <si>
    <t>ABC</t>
  </si>
  <si>
    <t>teplota</t>
  </si>
  <si>
    <t>katalyzator</t>
  </si>
  <si>
    <t>cistota</t>
  </si>
  <si>
    <t>60 °C</t>
  </si>
  <si>
    <t>70 °C</t>
  </si>
  <si>
    <t>typ K1</t>
  </si>
  <si>
    <t>typ K2</t>
  </si>
  <si>
    <t>–––––––</t>
  </si>
  <si>
    <t>Interakciafaktorov B a C ma na vysledok chem. procesu väcsi vplyv  ako samotne faktory A a C - je dolezitou súcastou modelu procesu.</t>
  </si>
  <si>
    <t>efekt faktora a efekt interakcii  - priemerne zvysenie (znizenie) hodnoty odozvy, ak sa faktor zmeni z dolnej na hornu uroven</t>
  </si>
  <si>
    <t>Y</t>
  </si>
  <si>
    <t>Urcte pomocou efektov, ktore z faktorov A, B  ovplyvnuju vyraznym sposobom hodnoty vystupnej charakteristiky.</t>
  </si>
  <si>
    <t>ef(A)=</t>
  </si>
  <si>
    <t>ef(A)</t>
  </si>
  <si>
    <t>ef(B)</t>
  </si>
  <si>
    <t>ef(AB)</t>
  </si>
  <si>
    <t>Vzhladom na to, ze niektore faktory nemusia byt samostatne vyznamne, zatial co v sucinnosti s inym faktorom su vyznamne, skumajte okrem vyznamnosti (vplyvu) faktorov i vyznamnost ich interakcii</t>
  </si>
  <si>
    <t>ef(B)=</t>
  </si>
  <si>
    <t>ef(AB)=</t>
  </si>
  <si>
    <r>
      <t xml:space="preserve">t1 </t>
    </r>
    <r>
      <rPr>
        <vertAlign val="superscript"/>
        <sz val="11"/>
        <color theme="1"/>
        <rFont val="Calibri"/>
        <family val="2"/>
        <charset val="238"/>
        <scheme val="minor"/>
      </rPr>
      <t>T</t>
    </r>
    <r>
      <rPr>
        <sz val="11"/>
        <color theme="1"/>
        <rFont val="Calibri"/>
        <family val="2"/>
        <charset val="238"/>
        <scheme val="minor"/>
      </rPr>
      <t>=</t>
    </r>
  </si>
  <si>
    <t>Y =</t>
  </si>
  <si>
    <t>kladna hodnota efektu znamena, ze so zvysovanim urovne faktora hodnota odozvy narasta</t>
  </si>
  <si>
    <t>zaporna hodnota efektu znamena, ze so zvysovanim urovne faktora sa hodnota odozvy znizuje</t>
  </si>
  <si>
    <t>priemerná zmena odozvy pri zmene úrovne faktora z dolnej (-1) na hornú (1) úroveň</t>
  </si>
  <si>
    <t xml:space="preserve">efekt faktora  - </t>
  </si>
  <si>
    <r>
      <t xml:space="preserve">Poznámka: </t>
    </r>
    <r>
      <rPr>
        <sz val="11"/>
        <rFont val="Calibri"/>
        <family val="2"/>
        <charset val="238"/>
        <scheme val="minor"/>
      </rPr>
      <t xml:space="preserve">  </t>
    </r>
  </si>
  <si>
    <r>
      <t>ef(A)=1/4*t1</t>
    </r>
    <r>
      <rPr>
        <vertAlign val="superscript"/>
        <sz val="11"/>
        <color theme="1"/>
        <rFont val="Calibri"/>
        <family val="2"/>
        <charset val="238"/>
        <scheme val="minor"/>
      </rPr>
      <t>T</t>
    </r>
    <r>
      <rPr>
        <sz val="11"/>
        <color theme="1"/>
        <rFont val="Calibri"/>
        <family val="2"/>
        <charset val="238"/>
        <scheme val="minor"/>
      </rPr>
      <t>*Y=</t>
    </r>
  </si>
  <si>
    <t>(1)</t>
  </si>
  <si>
    <t>(2)</t>
  </si>
  <si>
    <t>Y priem =</t>
  </si>
  <si>
    <t>ypriem</t>
  </si>
  <si>
    <t>2^2</t>
  </si>
  <si>
    <t>2^3</t>
  </si>
  <si>
    <t>Y priem</t>
  </si>
  <si>
    <t>pocet stlpcov rovnaky ako pocet faktorov - efekt je podiel cisla v poslednom cislovanom stlpci a delitela n a n/2 - poradie faktorov v tabulle 2^3 je zaväzne</t>
  </si>
  <si>
    <t>(3)</t>
  </si>
  <si>
    <t>a) vypocet efektu ako rozdiel priemerov na hornej a dolnej urovni faktora:</t>
  </si>
  <si>
    <t>b) vypocet efektu cez znamienkovu metodu (sucin riadkoveho vektora urovni faktora a stlpcoveho vektora nameranych hodnot deleny polovicou poctu merani):</t>
  </si>
  <si>
    <t>c) vypocet efektu ako priemer rozdielov (priemer zmien Y pri prechode faktora z dolnej na hornu uroven, pricom ostatne faktory sa nemenia):</t>
  </si>
  <si>
    <t xml:space="preserve">d) Yatesov algoritmus - v stlpci (1) je sucet 1. a 2. riadku, sucet 3. a 4. riadku, sucet 5. a 6. riadku a 7. a 8. riadku,... nasleduje rozdiel v 2. a1. riadku, 4. a 3. riadku, 6. a 5. riadku, 8. a 7. riadku...., </t>
  </si>
  <si>
    <t>e) dvojnasobok regresnych koeficientov</t>
  </si>
  <si>
    <r>
      <t>hornú úroveň faktora A označujeme A</t>
    </r>
    <r>
      <rPr>
        <vertAlign val="superscript"/>
        <sz val="11"/>
        <rFont val="Calibri"/>
        <family val="2"/>
        <charset val="238"/>
        <scheme val="minor"/>
      </rPr>
      <t>+</t>
    </r>
    <r>
      <rPr>
        <sz val="11"/>
        <rFont val="Calibri"/>
        <family val="2"/>
        <charset val="238"/>
        <scheme val="minor"/>
      </rPr>
      <t xml:space="preserve">, resp. pri kódovaných hodnotách 1  </t>
    </r>
  </si>
  <si>
    <t>rozdiel medzi priemernými hodnotami výstupnej charakteristiky na hornej a dolnej úrovni faktora</t>
  </si>
  <si>
    <t>Drevo ako jeden z najstarších stavebných materiálov, má veľmi dobré tepelné a izolačné vlastnosti.  V smere vlákien má väčšiu pevnosť v tlaku ako betón.</t>
  </si>
  <si>
    <t>Budeme vyšetrovať závislosť medzi fyzikálnymi vlastnosťami drevín: medzi hustotou, rigiditou a elasticitou.</t>
  </si>
  <si>
    <t>Hľadáme závislosť rigidity od hustoty a elasticity.</t>
  </si>
  <si>
    <t>f(400;500)= 4882</t>
  </si>
  <si>
    <t>f(400;1100)= 981</t>
  </si>
  <si>
    <t>f(400;500)= 4881</t>
  </si>
  <si>
    <t>f(700;500)= 891</t>
  </si>
  <si>
    <t>f(400;500)= 4900</t>
  </si>
  <si>
    <t>f(700;500)= 815</t>
  </si>
  <si>
    <t>f(700;1100)= 1162</t>
  </si>
  <si>
    <t>f(700;1100)= 1127</t>
  </si>
  <si>
    <t>f(700;1100)= 1100</t>
  </si>
  <si>
    <t>f(700;1100)= 1098</t>
  </si>
  <si>
    <t>f(700;500)= 889</t>
  </si>
  <si>
    <t>f(400;500)= 4880</t>
  </si>
  <si>
    <t>f(400;1100)= 964</t>
  </si>
  <si>
    <t>f(400;1100)= 952</t>
  </si>
  <si>
    <t>f(400;1100)= 942</t>
  </si>
  <si>
    <t>f(700;500)= 864</t>
  </si>
  <si>
    <t>1. Predpokladá sa, že šmyková pevnosť lepidla je ovplyvnená aplikačným tlakom a teplotou</t>
  </si>
  <si>
    <t>A -  tlak (0,8MPa; 1MPa)</t>
  </si>
  <si>
    <t>B - teplota (120°C, 130°C)</t>
  </si>
  <si>
    <t>120 °C</t>
  </si>
  <si>
    <t>130°C</t>
  </si>
  <si>
    <t>0,83 MPa</t>
  </si>
  <si>
    <t>1 Mpa</t>
  </si>
  <si>
    <t>Main effect of A:</t>
  </si>
  <si>
    <t>Main effect of B:</t>
  </si>
  <si>
    <t>Interaction:</t>
  </si>
  <si>
    <t>2.  Bola meraná prítlačná sila vyvinutá vŕtačkou v závislosti na rýchlosti vŕtania a rýchlosti posuvu.</t>
  </si>
  <si>
    <t xml:space="preserve">A - rýchlosť vŕtania </t>
  </si>
  <si>
    <t>B - rýchlosť posuvu</t>
  </si>
  <si>
    <t>2,7; 2,78</t>
  </si>
  <si>
    <t>2,75; 2,86</t>
  </si>
  <si>
    <t>2,83; 2,86</t>
  </si>
  <si>
    <t>2,94; 2,88</t>
  </si>
  <si>
    <t>2,45; 2,49</t>
  </si>
  <si>
    <t>2,85; 2,80</t>
  </si>
  <si>
    <t>f(1;0,2)=0,7; f(3,2;0,2)=5,1;  f(3,2;0,65)=7,5; f(1;0,65)=1,12;</t>
  </si>
  <si>
    <t xml:space="preserve">f(3,2;0,65)=7,4; f(1;0,65)=2; f(1;0,2)=0,63; f(3,2;0,2)=4,7;  </t>
  </si>
  <si>
    <t>f(3,2;0,2)=5,4;  f(3,2;0,65)=7,2; f(3,2;0,2)=4,9;  f(3,2;0,65)=7,3;</t>
  </si>
  <si>
    <t xml:space="preserve">f(1;0,2)=0,71;  f(1;0,65)=1,19; f(1;0,2)=0,65; f(1;0,65)=1,17; </t>
  </si>
  <si>
    <t>f(500;25)= 55</t>
  </si>
  <si>
    <t>f(500;25)= 70</t>
  </si>
  <si>
    <t>f(500;25)= 60</t>
  </si>
  <si>
    <t>f(500;40)= 80</t>
  </si>
  <si>
    <t>f(500;40)= 84</t>
  </si>
  <si>
    <t>f(500;40)= 90</t>
  </si>
  <si>
    <t>f(1900;25)= 110</t>
  </si>
  <si>
    <t>f(1900;25)= 100</t>
  </si>
  <si>
    <t>f(1900;25)= 99</t>
  </si>
  <si>
    <t>f(1900;40)= 120</t>
  </si>
  <si>
    <t>f(1900;40)= 115</t>
  </si>
  <si>
    <t>f(-10;4)= 12,7</t>
  </si>
  <si>
    <t>f(-10;4)= 11,8</t>
  </si>
  <si>
    <t>f(-10;6)= 13</t>
  </si>
  <si>
    <t>f(-10;6)= 12,5</t>
  </si>
  <si>
    <t>f(30;4)= 9</t>
  </si>
  <si>
    <t>f(30;4)= 8,9</t>
  </si>
  <si>
    <t>f(30;6)= 10</t>
  </si>
  <si>
    <t>f(30;6)= 9,9</t>
  </si>
  <si>
    <t>Run Order</t>
  </si>
  <si>
    <t>Boost</t>
  </si>
  <si>
    <t>Moist</t>
  </si>
  <si>
    <t>Cycle</t>
  </si>
  <si>
    <t>Trial 1</t>
  </si>
  <si>
    <t>Trial 2</t>
  </si>
  <si>
    <t>1. full factorial design</t>
  </si>
  <si>
    <t xml:space="preserve"> 2. fractional factorial design</t>
  </si>
  <si>
    <t>(základná frakcia)</t>
  </si>
  <si>
    <t>run1</t>
  </si>
  <si>
    <t>D</t>
  </si>
  <si>
    <t>E</t>
  </si>
  <si>
    <t>run2</t>
  </si>
  <si>
    <t>E=ABCD</t>
  </si>
  <si>
    <t>(doplnková frakcia)</t>
  </si>
  <si>
    <t>E=-ABCD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</si>
  <si>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</si>
  <si>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</si>
  <si>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</si>
  <si>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</si>
  <si>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</si>
  <si>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</si>
  <si>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</si>
  <si>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</si>
  <si>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</si>
  <si>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</si>
  <si>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</si>
  <si>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</si>
  <si>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</si>
  <si>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</si>
  <si>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</si>
  <si>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</si>
  <si>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Intercept</t>
  </si>
  <si>
    <t>run</t>
  </si>
  <si>
    <t xml:space="preserve">Pri regresnom modeli lineárneho typu je potrebné uvažovať </t>
  </si>
  <si>
    <t>interakcií druheho rádu,</t>
  </si>
  <si>
    <t>interakcií tretieho rádu,</t>
  </si>
  <si>
    <t>interakcií štvrtého rádu,</t>
  </si>
  <si>
    <t>interakcií piateho rádu.</t>
  </si>
  <si>
    <t xml:space="preserve">2. Určte definičnú rovnicu: </t>
  </si>
  <si>
    <t xml:space="preserve">1. Určte zvolený generátor: </t>
  </si>
  <si>
    <t xml:space="preserve">3. Určte rozlíšenie: </t>
  </si>
  <si>
    <t>Čiastočný plán experimentu</t>
  </si>
  <si>
    <t>V experimente bolo použitých</t>
  </si>
  <si>
    <t xml:space="preserve">faktorov, z toho </t>
  </si>
  <si>
    <t xml:space="preserve">hlavné a </t>
  </si>
  <si>
    <t>vedľajší.</t>
  </si>
  <si>
    <t xml:space="preserve">4. Nájdite zameniteľné dvojice. </t>
  </si>
  <si>
    <t xml:space="preserve">faktor </t>
  </si>
  <si>
    <t xml:space="preserve">  -</t>
  </si>
  <si>
    <t xml:space="preserve">  +</t>
  </si>
  <si>
    <t>A - pH</t>
  </si>
  <si>
    <t>B - teplota(°C)</t>
  </si>
  <si>
    <t>C - koncentr. (g/l)</t>
  </si>
  <si>
    <t>E -  dok. čas (s)</t>
  </si>
  <si>
    <t>D - dok. teplota (°C)</t>
  </si>
  <si>
    <t>Pr. Bolo skúmané, ako závisí Y-množstvo farbiva od faktorov: pH, teploty, koncetrácie, dokončovacej teploty a času.</t>
  </si>
  <si>
    <t>Pomocou efektov faktorov a ich interakcií určte regresný model lineárneho typu.</t>
  </si>
  <si>
    <t xml:space="preserve">- pulzného prúdu(A), </t>
  </si>
  <si>
    <t xml:space="preserve">- doby trvania výboja (µs)  a  </t>
  </si>
  <si>
    <t xml:space="preserve">– koncentrácie hliníkového prášku v petroleji (g/l), pričom  </t>
  </si>
  <si>
    <t>Pri uvažovanom dvojúrovňovom pláne experimentu boli namerané hodnoty odozvy v mg/min:</t>
  </si>
  <si>
    <t xml:space="preserve"> </t>
  </si>
  <si>
    <t xml:space="preserve">-koeficienty transformovanej regresnej funkcie lineárneho typu </t>
  </si>
  <si>
    <t>,</t>
  </si>
  <si>
    <t xml:space="preserve">Pr.    V procese obrábania kompozitného vodivého materiálu pomocou pulzného elektrického výboja bola sledovaná  rýchlosť úberu materiálu (mg/min) v závislosti od faktorov </t>
  </si>
  <si>
    <t>5. Vypočítajte efekty faktorov (dvojíc faktorov a dvojíc interakcií) pre polovičný plán.</t>
  </si>
  <si>
    <t>CPLOT</t>
  </si>
  <si>
    <t>ef(x1)=</t>
  </si>
  <si>
    <t>ef(x2)=</t>
  </si>
  <si>
    <t>ef(x1x2)=</t>
  </si>
  <si>
    <t>vypocet koeficientov pomocou efektov:</t>
  </si>
  <si>
    <r>
      <t>dolnú úroveň faktora A označujeme A</t>
    </r>
    <r>
      <rPr>
        <vertAlign val="superscript"/>
        <sz val="11"/>
        <rFont val="Calibri"/>
        <family val="2"/>
        <charset val="238"/>
        <scheme val="minor"/>
      </rPr>
      <t>-</t>
    </r>
    <r>
      <rPr>
        <sz val="11"/>
        <rFont val="Calibri"/>
        <family val="2"/>
        <charset val="238"/>
        <scheme val="minor"/>
      </rPr>
      <t>, resp. pri kódovaných hodnotách -1</t>
    </r>
  </si>
  <si>
    <r>
      <t>t</t>
    </r>
    <r>
      <rPr>
        <vertAlign val="subscript"/>
        <sz val="11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(b</t>
    </r>
    <r>
      <rPr>
        <vertAlign val="sub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charset val="238"/>
        <scheme val="minor"/>
      </rPr>
      <t>)=</t>
    </r>
  </si>
  <si>
    <r>
      <t>t</t>
    </r>
    <r>
      <rPr>
        <vertAlign val="subscript"/>
        <sz val="11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(b</t>
    </r>
    <r>
      <rPr>
        <vertAlign val="subscript"/>
        <sz val="11"/>
        <rFont val="Calibri"/>
        <family val="2"/>
        <charset val="238"/>
        <scheme val="minor"/>
      </rPr>
      <t>2</t>
    </r>
    <r>
      <rPr>
        <sz val="11"/>
        <rFont val="Calibri"/>
        <family val="2"/>
        <charset val="238"/>
        <scheme val="minor"/>
      </rPr>
      <t>)=</t>
    </r>
  </si>
  <si>
    <r>
      <t>t</t>
    </r>
    <r>
      <rPr>
        <vertAlign val="subscript"/>
        <sz val="11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(b</t>
    </r>
    <r>
      <rPr>
        <vertAlign val="subscript"/>
        <sz val="11"/>
        <rFont val="Calibri"/>
        <family val="2"/>
        <charset val="238"/>
        <scheme val="minor"/>
      </rPr>
      <t>12</t>
    </r>
    <r>
      <rPr>
        <sz val="11"/>
        <rFont val="Calibri"/>
        <family val="2"/>
        <charset val="238"/>
        <scheme val="minor"/>
      </rPr>
      <t>)=</t>
    </r>
  </si>
  <si>
    <t xml:space="preserve">Pri návrhu geometrie kovovej halogenidovej oblúkovej trubice bol skúmaný vplyv </t>
  </si>
  <si>
    <t>Faktory</t>
  </si>
  <si>
    <t>A:</t>
  </si>
  <si>
    <t>ECH [mm]</t>
  </si>
  <si>
    <t>B:</t>
  </si>
  <si>
    <t>EIL [mm]</t>
  </si>
  <si>
    <t>C:</t>
  </si>
  <si>
    <r>
      <t>HAD [mg/cm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]</t>
    </r>
  </si>
  <si>
    <t>Experiment BBD s 2 replikáciami</t>
  </si>
  <si>
    <t>A*A</t>
  </si>
  <si>
    <t>B*B</t>
  </si>
  <si>
    <t>C*C</t>
  </si>
  <si>
    <t>A*B</t>
  </si>
  <si>
    <t>A*C</t>
  </si>
  <si>
    <t>B*C</t>
  </si>
  <si>
    <t xml:space="preserve"> výšky koncového povlaku (ECH), dĺžky vloženia elektródy (EIL) a  množstvo tematickej dávky halogenidu meraného v miligramoch vzhľadom k ploche povrchu oblúkovej komory ( HAD alebo hustota halogenidu kovov) na je svetelný výstup.</t>
  </si>
  <si>
    <t>https://www.isixsigma.com/tools-templates/design-of-experiments-doe/role-design-experiments-financial-operations/</t>
  </si>
  <si>
    <t>A = Typ aplikácie: Pôžička verzus lízing</t>
  </si>
  <si>
    <t>Výstup Minitabu:</t>
  </si>
  <si>
    <t>B = Región: Stredozápad verzus Severovýchod</t>
  </si>
  <si>
    <t>C = Popis: Aktuálne verzus rozšírené (poskytnuté dodatočné vysvetlenie)</t>
  </si>
  <si>
    <t>WORKSHEET 2</t>
  </si>
  <si>
    <t>D = Príklad: Aktuálny verzus rozšírený (pridané ďalšie príklady)</t>
  </si>
  <si>
    <t>Factorial Regression: priem Y versus A; B; C; D; E</t>
  </si>
  <si>
    <t>E = Negatívny Príklad: Žiadne verzus áno (pridaný príklad toho, čo sa nemá vkladať do medzier)</t>
  </si>
  <si>
    <t>Coded Coefficients</t>
  </si>
  <si>
    <t>Term</t>
  </si>
  <si>
    <t>Effect</t>
  </si>
  <si>
    <t>Coef</t>
  </si>
  <si>
    <t>SE Coef</t>
  </si>
  <si>
    <t>T-Value</t>
  </si>
  <si>
    <t>P-Value</t>
  </si>
  <si>
    <t>VIF</t>
  </si>
  <si>
    <t>Odozva  Y  je percento dokončenia každej aplikácie.</t>
  </si>
  <si>
    <t>Constant</t>
  </si>
  <si>
    <t>*</t>
  </si>
  <si>
    <r>
      <t>experiment typu 2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 V</t>
    </r>
    <r>
      <rPr>
        <vertAlign val="superscript"/>
        <sz val="11"/>
        <color theme="1"/>
        <rFont val="Calibri"/>
        <family val="2"/>
        <charset val="238"/>
        <scheme val="minor"/>
      </rPr>
      <t xml:space="preserve">(5-1) </t>
    </r>
    <r>
      <rPr>
        <sz val="11"/>
        <color theme="1"/>
        <rFont val="Calibri"/>
        <family val="2"/>
        <charset val="238"/>
        <scheme val="minor"/>
      </rPr>
      <t>bez replikacií</t>
    </r>
  </si>
  <si>
    <t>generator: E=ABCD</t>
  </si>
  <si>
    <t>priem Y</t>
  </si>
  <si>
    <t>Ypriem (-1)</t>
  </si>
  <si>
    <t>Ypriem (+1)</t>
  </si>
  <si>
    <t>efekt faktora</t>
  </si>
  <si>
    <t>A*D</t>
  </si>
  <si>
    <t>A*E</t>
  </si>
  <si>
    <t>B*D</t>
  </si>
  <si>
    <t>B*E</t>
  </si>
  <si>
    <t>C*D</t>
  </si>
  <si>
    <t>C*E</t>
  </si>
  <si>
    <t>D*E</t>
  </si>
  <si>
    <t>Model Summary</t>
  </si>
  <si>
    <t>S</t>
  </si>
  <si>
    <t>R-sq</t>
  </si>
  <si>
    <t>R-sq(adj)</t>
  </si>
  <si>
    <t>R-sq(pred)</t>
  </si>
  <si>
    <t>Analysis of Variance</t>
  </si>
  <si>
    <t>Source</t>
  </si>
  <si>
    <t>DF</t>
  </si>
  <si>
    <t>Adj SS</t>
  </si>
  <si>
    <t>Adj MS</t>
  </si>
  <si>
    <t>F-Value</t>
  </si>
  <si>
    <t>Model</t>
  </si>
  <si>
    <t xml:space="preserve">  Linear</t>
  </si>
  <si>
    <t xml:space="preserve">    A</t>
  </si>
  <si>
    <t>RunOrder</t>
  </si>
  <si>
    <t>CenterPt</t>
  </si>
  <si>
    <t>Blocks</t>
  </si>
  <si>
    <t xml:space="preserve">    B</t>
  </si>
  <si>
    <t xml:space="preserve">    C</t>
  </si>
  <si>
    <t xml:space="preserve">    D</t>
  </si>
  <si>
    <t xml:space="preserve">    E</t>
  </si>
  <si>
    <t xml:space="preserve">  2-Way Interactions</t>
  </si>
  <si>
    <t xml:space="preserve">    A*B</t>
  </si>
  <si>
    <t xml:space="preserve">    A*C</t>
  </si>
  <si>
    <t xml:space="preserve">    A*D</t>
  </si>
  <si>
    <t xml:space="preserve">    A*E</t>
  </si>
  <si>
    <t xml:space="preserve">    B*C</t>
  </si>
  <si>
    <t xml:space="preserve">    B*D</t>
  </si>
  <si>
    <t xml:space="preserve">    B*E</t>
  </si>
  <si>
    <t xml:space="preserve">    C*D</t>
  </si>
  <si>
    <t xml:space="preserve">    C*E</t>
  </si>
  <si>
    <t xml:space="preserve">    D*E</t>
  </si>
  <si>
    <t>Error</t>
  </si>
  <si>
    <t>Regression Equation in Uncoded Units</t>
  </si>
  <si>
    <t>=</t>
  </si>
  <si>
    <t>71,27 + 0,5000 A - 1,313 B + 6,612 C + 18,06 D + 0,1875 E - 0,3375 A*B + 0,7375 A*C</t>
  </si>
  <si>
    <t>- 1,288 A*D + 0,8375 A*E - 0,02500 B*C + 0,4000 B*D + 1,450 B*E - 0,6000 C*D</t>
  </si>
  <si>
    <t>- 0,5500 C*E - 1,750 D*E</t>
  </si>
  <si>
    <t>Alias Structure</t>
  </si>
  <si>
    <t>Factor</t>
  </si>
  <si>
    <t>Name</t>
  </si>
  <si>
    <t>Aliases</t>
  </si>
  <si>
    <t>I + ABCDE</t>
  </si>
  <si>
    <t>A + BCDE</t>
  </si>
  <si>
    <t>B + ACDE</t>
  </si>
  <si>
    <t>C + ABDE</t>
  </si>
  <si>
    <t>D + ABCE</t>
  </si>
  <si>
    <t>E + ABCD</t>
  </si>
  <si>
    <t>AB + CDE</t>
  </si>
  <si>
    <t>AC + BDE</t>
  </si>
  <si>
    <t>AD + BCE</t>
  </si>
  <si>
    <t>AE + BCD</t>
  </si>
  <si>
    <t>BC + ADE</t>
  </si>
  <si>
    <t>BD + ACE</t>
  </si>
  <si>
    <t>BE + ACD</t>
  </si>
  <si>
    <t>CD + ABE</t>
  </si>
  <si>
    <t>CE + ABD</t>
  </si>
  <si>
    <t>DE + ABC</t>
  </si>
  <si>
    <t>Effects Plot for priem YEffects Pareto for priem Y</t>
  </si>
  <si>
    <t>* NOTE * Could not graph the specified residual type because MSE = 0 or the degrees of</t>
  </si>
  <si>
    <t>freedom for error = 0.</t>
  </si>
  <si>
    <t>Efekty interakcií:</t>
  </si>
  <si>
    <t>SZ</t>
  </si>
  <si>
    <t>SV</t>
  </si>
  <si>
    <t>pôžička</t>
  </si>
  <si>
    <t>lízing</t>
  </si>
  <si>
    <t>aktuálne</t>
  </si>
  <si>
    <t>rozšírené</t>
  </si>
  <si>
    <t>....</t>
  </si>
  <si>
    <r>
      <t xml:space="preserve">Samostatny vplyv faktora t1 na hodnotu transformovanej regresnej funkcie </t>
    </r>
    <r>
      <rPr>
        <sz val="11"/>
        <color rgb="FFFF0000"/>
        <rFont val="Calibri"/>
        <family val="2"/>
        <charset val="238"/>
        <scheme val="minor"/>
      </rPr>
      <t>nie je</t>
    </r>
    <r>
      <rPr>
        <sz val="11"/>
        <color theme="1"/>
        <rFont val="Calibri"/>
        <family val="2"/>
        <charset val="238"/>
        <scheme val="minor"/>
      </rPr>
      <t xml:space="preserve"> statisticky vyznamny, t.j. </t>
    </r>
    <r>
      <rPr>
        <sz val="11"/>
        <color rgb="FFFF0000"/>
        <rFont val="Calibri"/>
        <family val="2"/>
        <charset val="238"/>
        <scheme val="minor"/>
      </rPr>
      <t>ne</t>
    </r>
    <r>
      <rPr>
        <sz val="11"/>
        <color theme="1"/>
        <rFont val="Calibri"/>
        <family val="2"/>
        <charset val="238"/>
        <scheme val="minor"/>
      </rPr>
      <t>mozno ho zanedbat.</t>
    </r>
  </si>
  <si>
    <r>
      <t xml:space="preserve">Samostatny vplyv faktora t2 na hodnotu transformovanej regresnej funkcie </t>
    </r>
    <r>
      <rPr>
        <sz val="11"/>
        <color rgb="FFFF0000"/>
        <rFont val="Calibri"/>
        <family val="2"/>
        <charset val="238"/>
        <scheme val="minor"/>
      </rPr>
      <t>nie je</t>
    </r>
    <r>
      <rPr>
        <sz val="11"/>
        <color theme="1"/>
        <rFont val="Calibri"/>
        <family val="2"/>
        <charset val="238"/>
        <scheme val="minor"/>
      </rPr>
      <t xml:space="preserve"> statisticky vyznamny, t.j. </t>
    </r>
    <r>
      <rPr>
        <sz val="11"/>
        <color rgb="FFFF0000"/>
        <rFont val="Calibri"/>
        <family val="2"/>
        <charset val="238"/>
        <scheme val="minor"/>
      </rPr>
      <t>ne</t>
    </r>
    <r>
      <rPr>
        <sz val="11"/>
        <color theme="1"/>
        <rFont val="Calibri"/>
        <family val="2"/>
        <charset val="238"/>
        <scheme val="minor"/>
      </rPr>
      <t>mozno ho zanedbat.</t>
    </r>
  </si>
  <si>
    <r>
      <t xml:space="preserve">(hrubka drotu z ktoreho je pruzina vyrobena </t>
    </r>
    <r>
      <rPr>
        <sz val="11"/>
        <color rgb="FFFF0000"/>
        <rFont val="Calibri"/>
        <family val="2"/>
        <charset val="238"/>
        <scheme val="minor"/>
      </rPr>
      <t>nie je</t>
    </r>
    <r>
      <rPr>
        <sz val="11"/>
        <color theme="1"/>
        <rFont val="Calibri"/>
        <family val="2"/>
        <charset val="238"/>
        <scheme val="minor"/>
      </rPr>
      <t xml:space="preserve"> dolezity faktor pre zivotnost pruziny)</t>
    </r>
  </si>
  <si>
    <r>
      <t xml:space="preserve">(dlzka pruziny </t>
    </r>
    <r>
      <rPr>
        <sz val="11"/>
        <color rgb="FFFF0000"/>
        <rFont val="Calibri"/>
        <family val="2"/>
        <charset val="238"/>
        <scheme val="minor"/>
      </rPr>
      <t>nie je</t>
    </r>
    <r>
      <rPr>
        <sz val="11"/>
        <color theme="1"/>
        <rFont val="Calibri"/>
        <family val="2"/>
        <charset val="238"/>
        <scheme val="minor"/>
      </rPr>
      <t xml:space="preserve"> dolezity faktor pre zivotnost pruziny)</t>
    </r>
  </si>
  <si>
    <t>delta=</t>
  </si>
  <si>
    <t>95% IS pre b1</t>
  </si>
  <si>
    <t>95% IS pre b2</t>
  </si>
  <si>
    <t>W=</t>
  </si>
  <si>
    <r>
      <t xml:space="preserve">Spolocne posobenie faktorov t1 a t2 na hodnotu transformovanej regresnej funkcie lin typu </t>
    </r>
    <r>
      <rPr>
        <sz val="11"/>
        <color rgb="FFFF0000"/>
        <rFont val="Calibri"/>
        <family val="2"/>
        <charset val="238"/>
        <scheme val="minor"/>
      </rPr>
      <t>nie je</t>
    </r>
    <r>
      <rPr>
        <sz val="11"/>
        <color theme="1"/>
        <rFont val="Calibri"/>
        <family val="2"/>
        <charset val="238"/>
        <scheme val="minor"/>
      </rPr>
      <t xml:space="preserve"> statisticky vyznamne, t.j. </t>
    </r>
    <r>
      <rPr>
        <sz val="11"/>
        <color rgb="FFFF0000"/>
        <rFont val="Calibri"/>
        <family val="2"/>
        <charset val="238"/>
        <scheme val="minor"/>
      </rPr>
      <t>ne</t>
    </r>
    <r>
      <rPr>
        <sz val="11"/>
        <color theme="1"/>
        <rFont val="Calibri"/>
        <family val="2"/>
        <charset val="238"/>
        <scheme val="minor"/>
      </rPr>
      <t>mozno ho zanedbat.</t>
    </r>
  </si>
  <si>
    <r>
      <t xml:space="preserve">testujeme </t>
    </r>
    <r>
      <rPr>
        <sz val="11"/>
        <color theme="4"/>
        <rFont val="Calibri"/>
        <family val="2"/>
        <charset val="238"/>
        <scheme val="minor"/>
      </rPr>
      <t xml:space="preserve">samostatny </t>
    </r>
    <r>
      <rPr>
        <sz val="11"/>
        <color theme="1"/>
        <rFont val="Calibri"/>
        <family val="2"/>
        <charset val="238"/>
        <scheme val="minor"/>
      </rPr>
      <t>vplyv faktora t1 na hodnotu f</t>
    </r>
    <r>
      <rPr>
        <vertAlign val="subscript"/>
        <sz val="11"/>
        <color theme="1"/>
        <rFont val="Calibri"/>
        <family val="2"/>
        <charset val="238"/>
        <scheme val="minor"/>
      </rPr>
      <t>t</t>
    </r>
  </si>
  <si>
    <r>
      <t xml:space="preserve">testujeme </t>
    </r>
    <r>
      <rPr>
        <sz val="11"/>
        <color theme="4"/>
        <rFont val="Calibri"/>
        <family val="2"/>
        <charset val="238"/>
        <scheme val="minor"/>
      </rPr>
      <t>samostatny</t>
    </r>
    <r>
      <rPr>
        <sz val="11"/>
        <color theme="1"/>
        <rFont val="Calibri"/>
        <family val="2"/>
        <charset val="238"/>
        <scheme val="minor"/>
      </rPr>
      <t xml:space="preserve"> vplyv faktora t2 na hodnotu f</t>
    </r>
    <r>
      <rPr>
        <vertAlign val="subscript"/>
        <sz val="11"/>
        <color theme="1"/>
        <rFont val="Calibri"/>
        <family val="2"/>
        <charset val="238"/>
        <scheme val="minor"/>
      </rPr>
      <t>t</t>
    </r>
  </si>
  <si>
    <r>
      <t xml:space="preserve">testujeme </t>
    </r>
    <r>
      <rPr>
        <sz val="11"/>
        <color theme="4"/>
        <rFont val="Calibri"/>
        <family val="2"/>
        <charset val="238"/>
        <scheme val="minor"/>
      </rPr>
      <t>spolocny</t>
    </r>
    <r>
      <rPr>
        <sz val="11"/>
        <color theme="1"/>
        <rFont val="Calibri"/>
        <family val="2"/>
        <charset val="238"/>
        <scheme val="minor"/>
      </rPr>
      <t xml:space="preserve"> vplyv (vzajomne posobenie) faktorov t1 a t2 na hodnotu f</t>
    </r>
    <r>
      <rPr>
        <vertAlign val="subscript"/>
        <sz val="11"/>
        <color theme="1"/>
        <rFont val="Calibri"/>
        <family val="2"/>
        <charset val="238"/>
        <scheme val="minor"/>
      </rPr>
      <t>t</t>
    </r>
  </si>
  <si>
    <r>
      <rPr>
        <sz val="11"/>
        <color rgb="FFFF0000"/>
        <rFont val="Calibri"/>
        <family val="2"/>
        <charset val="238"/>
        <scheme val="minor"/>
      </rPr>
      <t>(ne) patri</t>
    </r>
    <r>
      <rPr>
        <sz val="11"/>
        <color theme="1"/>
        <rFont val="Calibri"/>
        <family val="2"/>
        <charset val="238"/>
        <scheme val="minor"/>
      </rPr>
      <t xml:space="preserve"> do 95% IS pre b1</t>
    </r>
  </si>
  <si>
    <r>
      <rPr>
        <sz val="11"/>
        <color rgb="FFFF0000"/>
        <rFont val="Calibri"/>
        <family val="2"/>
        <charset val="238"/>
        <scheme val="minor"/>
      </rPr>
      <t>(ne)patri</t>
    </r>
    <r>
      <rPr>
        <sz val="11"/>
        <color theme="1"/>
        <rFont val="Calibri"/>
        <family val="2"/>
        <charset val="238"/>
        <scheme val="minor"/>
      </rPr>
      <t xml:space="preserve"> do 95% IS pre b2</t>
    </r>
  </si>
  <si>
    <r>
      <rPr>
        <sz val="11"/>
        <color rgb="FFFF0000"/>
        <rFont val="Calibri"/>
        <family val="2"/>
        <charset val="238"/>
        <scheme val="minor"/>
      </rPr>
      <t>(ne)patri</t>
    </r>
    <r>
      <rPr>
        <sz val="11"/>
        <color theme="1"/>
        <rFont val="Calibri"/>
        <family val="2"/>
        <charset val="238"/>
        <scheme val="minor"/>
      </rPr>
      <t xml:space="preserve"> do 95% IS pre b12</t>
    </r>
  </si>
  <si>
    <r>
      <t xml:space="preserve">(vzajomne posobenie dlzky a hrubky drotu pruziny </t>
    </r>
    <r>
      <rPr>
        <sz val="11"/>
        <color rgb="FFFF0000"/>
        <rFont val="Calibri"/>
        <family val="2"/>
        <charset val="238"/>
        <scheme val="minor"/>
      </rPr>
      <t>nie je</t>
    </r>
    <r>
      <rPr>
        <sz val="11"/>
        <color theme="1"/>
        <rFont val="Calibri"/>
        <family val="2"/>
        <charset val="238"/>
        <scheme val="minor"/>
      </rPr>
      <t xml:space="preserve"> dolezity faktor ovplyvnujuci zivotnost pruziny)</t>
    </r>
  </si>
  <si>
    <t>95% IS pre b12</t>
  </si>
  <si>
    <t>t0(b12)=</t>
  </si>
  <si>
    <t>t0(b2)=</t>
  </si>
  <si>
    <t>t0(b1)=</t>
  </si>
  <si>
    <t>F0=</t>
  </si>
  <si>
    <t>F kv (0,95;3;4)=</t>
  </si>
  <si>
    <t>p=</t>
  </si>
  <si>
    <t>H0:b1=b2=b12=0</t>
  </si>
  <si>
    <t>H1:aspon jedno bi nerovna sa 0</t>
  </si>
  <si>
    <r>
      <t xml:space="preserve">Na hladine vyznamnosti 0,05 mozno konstatovat, ze regresny model </t>
    </r>
    <r>
      <rPr>
        <sz val="11"/>
        <color rgb="FFFF0000"/>
        <rFont val="Calibri"/>
        <family val="2"/>
        <charset val="238"/>
        <scheme val="minor"/>
      </rPr>
      <t>nie je</t>
    </r>
    <r>
      <rPr>
        <sz val="11"/>
        <color theme="1"/>
        <rFont val="Calibri"/>
        <family val="2"/>
        <charset val="238"/>
        <scheme val="minor"/>
      </rPr>
      <t xml:space="preserve"> statisticky vyznamny.</t>
    </r>
  </si>
  <si>
    <r>
      <t>H0: SSLF=SSPE &gt;&lt; H1: SSLF</t>
    </r>
    <r>
      <rPr>
        <sz val="11"/>
        <color theme="1"/>
        <rFont val="Calibri"/>
        <family val="2"/>
        <charset val="238"/>
      </rPr>
      <t>≠SSPE</t>
    </r>
  </si>
  <si>
    <t>SE</t>
  </si>
  <si>
    <t>LOF</t>
  </si>
  <si>
    <t>PE</t>
  </si>
  <si>
    <r>
      <t>t</t>
    </r>
    <r>
      <rPr>
        <vertAlign val="subscript"/>
        <sz val="11"/>
        <color rgb="FFC00000"/>
        <rFont val="Calibri"/>
        <family val="2"/>
        <charset val="238"/>
        <scheme val="minor"/>
      </rPr>
      <t>1</t>
    </r>
    <r>
      <rPr>
        <sz val="11"/>
        <color rgb="FFC00000"/>
        <rFont val="Calibri"/>
        <family val="2"/>
        <charset val="238"/>
        <scheme val="minor"/>
      </rPr>
      <t>(x1)=(x1-12,5)/2,5</t>
    </r>
  </si>
  <si>
    <r>
      <t>t</t>
    </r>
    <r>
      <rPr>
        <vertAlign val="subscript"/>
        <sz val="11"/>
        <color rgb="FFC00000"/>
        <rFont val="Calibri"/>
        <family val="2"/>
        <charset val="238"/>
        <scheme val="minor"/>
      </rPr>
      <t>2</t>
    </r>
    <r>
      <rPr>
        <sz val="11"/>
        <color rgb="FFC00000"/>
        <rFont val="Calibri"/>
        <family val="2"/>
        <charset val="238"/>
        <scheme val="minor"/>
      </rPr>
      <t>(x2)=(x2-6)/1</t>
    </r>
  </si>
  <si>
    <t xml:space="preserve">bodove odhady koeficientov </t>
  </si>
  <si>
    <t>transformovanej regresnej funkcie</t>
  </si>
  <si>
    <t>b0=</t>
  </si>
  <si>
    <t>B0=</t>
  </si>
  <si>
    <t>b1=</t>
  </si>
  <si>
    <t>B1=</t>
  </si>
  <si>
    <t>b2=</t>
  </si>
  <si>
    <t>B2=</t>
  </si>
  <si>
    <t>b12=</t>
  </si>
  <si>
    <t>B12=</t>
  </si>
  <si>
    <t>odhad regresnej funkcie linearneho typu v povodnych jednotkach</t>
  </si>
  <si>
    <t>*x1</t>
  </si>
  <si>
    <t>*x2</t>
  </si>
  <si>
    <t>*x1*x2</t>
  </si>
  <si>
    <t>ft(x1,x2)=</t>
  </si>
  <si>
    <t>R^2=</t>
  </si>
  <si>
    <t>85,7% variability poctu stlaceni pruziny vieme vysvetlit nasim modelom,</t>
  </si>
  <si>
    <t>14,3% variability poctu nameranych hodnot zostalo modelom nevysvetlenej</t>
  </si>
  <si>
    <t>regresnej funkcie v povodnych premennych</t>
  </si>
  <si>
    <t>Tím sa rozhodol študovať proces podávania žiadostí, pričom do experimentu bolo zahrnutých päť faktorov, z ktorých každý mal dve úrovne:</t>
  </si>
  <si>
    <t>t3</t>
  </si>
  <si>
    <t xml:space="preserve"> =Y</t>
  </si>
  <si>
    <r>
      <rPr>
        <sz val="11"/>
        <color rgb="FFFF0000"/>
        <rFont val="Calibri"/>
        <family val="2"/>
        <charset val="238"/>
        <scheme val="minor"/>
      </rPr>
      <t>16</t>
    </r>
    <r>
      <rPr>
        <sz val="11"/>
        <color theme="1"/>
        <rFont val="Calibri"/>
        <family val="2"/>
        <charset val="238"/>
        <scheme val="minor"/>
      </rPr>
      <t>x1</t>
    </r>
  </si>
  <si>
    <t>MNŠ:</t>
  </si>
  <si>
    <t>t1*t3</t>
  </si>
  <si>
    <t>t2*t3</t>
  </si>
  <si>
    <t>t1*t2*t3</t>
  </si>
  <si>
    <t>b0</t>
  </si>
  <si>
    <t>b1</t>
  </si>
  <si>
    <t>b2</t>
  </si>
  <si>
    <t>b3</t>
  </si>
  <si>
    <t>b12</t>
  </si>
  <si>
    <t>b13</t>
  </si>
  <si>
    <t>b23</t>
  </si>
  <si>
    <t>b123</t>
  </si>
  <si>
    <t xml:space="preserve"> =X</t>
  </si>
  <si>
    <r>
      <t>8x</t>
    </r>
    <r>
      <rPr>
        <sz val="11"/>
        <color rgb="FFFF0000"/>
        <rFont val="Calibri"/>
        <family val="2"/>
        <charset val="238"/>
        <scheme val="minor"/>
      </rPr>
      <t>16</t>
    </r>
  </si>
  <si>
    <t>16x8</t>
  </si>
  <si>
    <t>bodove odhahy koeficientov</t>
  </si>
  <si>
    <t>efekty faktorov a interakcii</t>
  </si>
  <si>
    <t>efekty/2</t>
  </si>
  <si>
    <t>b3=</t>
  </si>
  <si>
    <t>ef(x3)=</t>
  </si>
  <si>
    <t>B3=</t>
  </si>
  <si>
    <t>ef(x1*x2)=</t>
  </si>
  <si>
    <t>b13=</t>
  </si>
  <si>
    <t>ef(x1*x3)=</t>
  </si>
  <si>
    <t>B13=</t>
  </si>
  <si>
    <t>b23=</t>
  </si>
  <si>
    <t>ef(x2*x3)=</t>
  </si>
  <si>
    <t>B23=</t>
  </si>
  <si>
    <t>b123=</t>
  </si>
  <si>
    <t>ef(x1*x2*x3)=</t>
  </si>
  <si>
    <t>B123=</t>
  </si>
  <si>
    <t>Regresna analyza</t>
  </si>
  <si>
    <t>nezavisle premenne:</t>
  </si>
  <si>
    <t>Y- hmotnosť skladnovaného tovaru (v gramoch)  závisí od faktorov</t>
  </si>
  <si>
    <r>
      <t>f)</t>
    </r>
    <r>
      <rPr>
        <sz val="11"/>
        <color theme="1"/>
        <rFont val="Times New Roman"/>
        <family val="1"/>
        <charset val="238"/>
      </rPr>
      <t xml:space="preserve">     Model použite na predikciu rýchlosti úberu materiálu pri nastavení faktorov na hodnoty 6A, 60 µs a 2g/l. </t>
    </r>
  </si>
  <si>
    <r>
      <t>e)</t>
    </r>
    <r>
      <rPr>
        <sz val="11"/>
        <color theme="1"/>
        <rFont val="Times New Roman"/>
        <family val="1"/>
        <charset val="238"/>
      </rPr>
      <t xml:space="preserve">     Zobrazte efekt faktora pulzný prúd pri oboch úrovniach doby trvania výboja (interaction plot).    </t>
    </r>
  </si>
  <si>
    <r>
      <t>d)</t>
    </r>
    <r>
      <rPr>
        <sz val="11"/>
        <color theme="1"/>
        <rFont val="Times New Roman"/>
        <family val="1"/>
        <charset val="238"/>
      </rPr>
      <t xml:space="preserve">     Určte, či je samostatné pôsobenie pulzného prúdu  na hodnotu tejto regresnej funkcie lineárneho typu štatisticky významné. Testujte na hladine významnosti </t>
    </r>
  </si>
  <si>
    <r>
      <t>a)</t>
    </r>
    <r>
      <rPr>
        <sz val="12"/>
        <color theme="1"/>
        <rFont val="Times New Roman"/>
        <family val="1"/>
        <charset val="238"/>
      </rPr>
      <t xml:space="preserve">      Odhadnite MNŠ </t>
    </r>
  </si>
  <si>
    <r>
      <t xml:space="preserve">   </t>
    </r>
    <r>
      <rPr>
        <sz val="11"/>
        <color theme="1"/>
        <rFont val="Times New Roman"/>
        <family val="1"/>
        <charset val="238"/>
      </rPr>
      <t xml:space="preserve"> a regresnej funkcie  lineárneho typu</t>
    </r>
    <r>
      <rPr>
        <sz val="11"/>
        <color theme="1"/>
        <rFont val="Calibri"/>
        <family val="2"/>
        <charset val="238"/>
        <scheme val="minor"/>
      </rPr>
      <t xml:space="preserve"> </t>
    </r>
  </si>
  <si>
    <t xml:space="preserve">b)      Na hladine významnosti 0,01 rozhodnite, ktoré z faktorov a interakcií nie sú štatisticky významné a možno ich vylúčiť, ak má zostať model hierarchický. </t>
  </si>
  <si>
    <r>
      <t xml:space="preserve">           </t>
    </r>
    <r>
      <rPr>
        <sz val="11"/>
        <color theme="1"/>
        <rFont val="Times New Roman"/>
        <family val="1"/>
        <charset val="238"/>
      </rPr>
      <t xml:space="preserve">Napíšte bodový odhad novej transformovanej regresnej funkcie  lineárneho typu </t>
    </r>
  </si>
  <si>
    <t xml:space="preserve">         ktorý vznikne po vylúčení štatisticky nevýznamných členov. </t>
  </si>
  <si>
    <r>
      <t xml:space="preserve">                 </t>
    </r>
    <r>
      <rPr>
        <sz val="11"/>
        <color theme="1"/>
        <rFont val="Calibri"/>
        <family val="2"/>
        <charset val="238"/>
        <scheme val="minor"/>
      </rPr>
      <t xml:space="preserve"> testujte celkovú štatistickú významnosť redukovaného regresného modelu lineárneho typu. </t>
    </r>
  </si>
  <si>
    <t xml:space="preserve">c)     Na hladine významnosti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</si>
</sst>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3" x14ac:knownFonts="1"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vertAlign val="subscript"/>
      <sz val="11"/>
      <color rgb="FFC0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8"/>
      <color indexed="81"/>
      <name val="Segoe UI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4"/>
      <color theme="3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9"/>
      <color indexed="81"/>
      <name val="Segoe UI"/>
      <family val="2"/>
      <charset val="238"/>
    </font>
    <font>
      <sz val="11"/>
      <color theme="6"/>
      <name val="Calibri"/>
      <family val="2"/>
      <charset val="238"/>
      <scheme val="minor"/>
    </font>
    <font>
      <b/>
      <sz val="11"/>
      <color theme="4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E4E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ED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DD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B7F0F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6565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D3DB"/>
        <bgColor indexed="64"/>
      </patternFill>
    </fill>
    <fill>
      <patternFill patternType="solid">
        <fgColor rgb="FFFFF3C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BEC5FA"/>
        <bgColor indexed="64"/>
      </patternFill>
    </fill>
    <fill>
      <patternFill patternType="solid">
        <fgColor rgb="FFD8FF69"/>
        <bgColor indexed="64"/>
      </patternFill>
    </fill>
    <fill>
      <patternFill patternType="solid">
        <fgColor theme="6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54">
    <xf numFmtId="0" fontId="0" fillId="0" borderId="0" xfId="0"/>
    <xf numFmtId="9" fontId="0" fillId="2" borderId="0" xfId="0" applyNumberFormat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0" fillId="0" borderId="0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14" xfId="0" applyFill="1" applyBorder="1" applyAlignment="1">
      <alignment horizontal="left"/>
    </xf>
    <xf numFmtId="0" fontId="0" fillId="0" borderId="0" xfId="0" applyBorder="1" applyAlignment="1">
      <alignment horizontal="right"/>
    </xf>
    <xf numFmtId="0" fontId="0" fillId="2" borderId="13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9" fontId="0" fillId="0" borderId="0" xfId="0" applyNumberFormat="1" applyFill="1" applyAlignment="1">
      <alignment horizontal="left"/>
    </xf>
    <xf numFmtId="0" fontId="0" fillId="2" borderId="14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0" xfId="0" applyFill="1" applyBorder="1" applyAlignment="1">
      <alignment horizontal="left"/>
    </xf>
    <xf numFmtId="0" fontId="10" fillId="0" borderId="0" xfId="0" applyFont="1"/>
    <xf numFmtId="0" fontId="10" fillId="2" borderId="0" xfId="0" applyFont="1" applyFill="1"/>
    <xf numFmtId="0" fontId="0" fillId="2" borderId="0" xfId="0" applyFill="1"/>
    <xf numFmtId="0" fontId="0" fillId="2" borderId="1" xfId="0" applyFill="1" applyBorder="1"/>
    <xf numFmtId="0" fontId="0" fillId="2" borderId="4" xfId="0" applyFill="1" applyBorder="1" applyAlignment="1">
      <alignment horizontal="center"/>
    </xf>
    <xf numFmtId="0" fontId="0" fillId="2" borderId="5" xfId="0" applyFill="1" applyBorder="1"/>
    <xf numFmtId="0" fontId="0" fillId="2" borderId="8" xfId="0" applyFill="1" applyBorder="1"/>
    <xf numFmtId="0" fontId="0" fillId="2" borderId="11" xfId="0" applyFill="1" applyBorder="1" applyAlignment="1">
      <alignment horizontal="center"/>
    </xf>
    <xf numFmtId="0" fontId="0" fillId="2" borderId="4" xfId="0" applyFill="1" applyBorder="1"/>
    <xf numFmtId="0" fontId="0" fillId="2" borderId="2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11" xfId="0" applyFill="1" applyBorder="1"/>
    <xf numFmtId="0" fontId="0" fillId="2" borderId="9" xfId="0" applyFill="1" applyBorder="1"/>
    <xf numFmtId="0" fontId="0" fillId="2" borderId="3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Fill="1" applyBorder="1" applyAlignment="1"/>
    <xf numFmtId="0" fontId="1" fillId="0" borderId="0" xfId="0" applyFont="1"/>
    <xf numFmtId="0" fontId="0" fillId="2" borderId="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0" xfId="0" applyFill="1"/>
    <xf numFmtId="0" fontId="0" fillId="2" borderId="14" xfId="0" applyFill="1" applyBorder="1"/>
    <xf numFmtId="0" fontId="0" fillId="0" borderId="0" xfId="0" applyFill="1" applyBorder="1"/>
    <xf numFmtId="0" fontId="8" fillId="0" borderId="0" xfId="0" applyFont="1" applyAlignment="1">
      <alignment horizontal="right"/>
    </xf>
    <xf numFmtId="0" fontId="12" fillId="0" borderId="0" xfId="0" applyFont="1" applyFill="1" applyBorder="1" applyAlignment="1">
      <alignment horizontal="centerContinuous"/>
    </xf>
    <xf numFmtId="0" fontId="12" fillId="0" borderId="0" xfId="0" applyFont="1" applyFill="1" applyBorder="1" applyAlignment="1">
      <alignment horizontal="center"/>
    </xf>
    <xf numFmtId="0" fontId="10" fillId="0" borderId="16" xfId="0" applyFont="1" applyBorder="1" applyAlignment="1">
      <alignment horizontal="left"/>
    </xf>
    <xf numFmtId="0" fontId="10" fillId="2" borderId="17" xfId="0" applyFont="1" applyFill="1" applyBorder="1" applyAlignment="1">
      <alignment horizontal="left"/>
    </xf>
    <xf numFmtId="0" fontId="0" fillId="4" borderId="12" xfId="0" applyFill="1" applyBorder="1" applyAlignment="1">
      <alignment horizontal="center"/>
    </xf>
    <xf numFmtId="9" fontId="0" fillId="3" borderId="0" xfId="0" applyNumberFormat="1" applyFill="1" applyAlignment="1">
      <alignment horizontal="left"/>
    </xf>
    <xf numFmtId="9" fontId="0" fillId="3" borderId="0" xfId="0" applyNumberFormat="1" applyFill="1"/>
    <xf numFmtId="0" fontId="14" fillId="0" borderId="11" xfId="0" applyFont="1" applyBorder="1"/>
    <xf numFmtId="0" fontId="14" fillId="0" borderId="0" xfId="0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2" fillId="0" borderId="0" xfId="0" applyFont="1" applyFill="1" applyBorder="1" applyAlignment="1"/>
    <xf numFmtId="0" fontId="0" fillId="0" borderId="0" xfId="0" applyFont="1" applyFill="1" applyBorder="1" applyAlignment="1"/>
    <xf numFmtId="0" fontId="15" fillId="0" borderId="0" xfId="0" applyFont="1"/>
    <xf numFmtId="0" fontId="16" fillId="0" borderId="0" xfId="0" applyFont="1"/>
    <xf numFmtId="0" fontId="0" fillId="0" borderId="14" xfId="0" applyBorder="1"/>
    <xf numFmtId="0" fontId="18" fillId="0" borderId="0" xfId="0" applyFont="1"/>
    <xf numFmtId="0" fontId="19" fillId="0" borderId="0" xfId="0" applyFont="1" applyBorder="1"/>
    <xf numFmtId="0" fontId="19" fillId="0" borderId="0" xfId="0" applyFont="1"/>
    <xf numFmtId="0" fontId="0" fillId="5" borderId="18" xfId="0" applyFill="1" applyBorder="1"/>
    <xf numFmtId="0" fontId="0" fillId="5" borderId="19" xfId="0" applyFill="1" applyBorder="1"/>
    <xf numFmtId="0" fontId="0" fillId="0" borderId="20" xfId="0" applyBorder="1"/>
    <xf numFmtId="0" fontId="0" fillId="0" borderId="21" xfId="0" applyBorder="1"/>
    <xf numFmtId="0" fontId="0" fillId="5" borderId="20" xfId="0" applyFill="1" applyBorder="1"/>
    <xf numFmtId="0" fontId="0" fillId="5" borderId="21" xfId="0" applyFill="1" applyBorder="1"/>
    <xf numFmtId="0" fontId="0" fillId="0" borderId="22" xfId="0" applyBorder="1"/>
    <xf numFmtId="0" fontId="0" fillId="0" borderId="23" xfId="0" applyBorder="1"/>
    <xf numFmtId="0" fontId="0" fillId="5" borderId="24" xfId="0" applyFill="1" applyBorder="1"/>
    <xf numFmtId="0" fontId="0" fillId="5" borderId="25" xfId="0" applyFill="1" applyBorder="1"/>
    <xf numFmtId="0" fontId="0" fillId="0" borderId="26" xfId="0" applyBorder="1"/>
    <xf numFmtId="0" fontId="0" fillId="0" borderId="27" xfId="0" applyBorder="1"/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64" fontId="0" fillId="2" borderId="5" xfId="0" applyNumberFormat="1" applyFill="1" applyBorder="1" applyAlignment="1">
      <alignment horizontal="center"/>
    </xf>
    <xf numFmtId="164" fontId="0" fillId="2" borderId="10" xfId="0" applyNumberFormat="1" applyFill="1" applyBorder="1" applyAlignment="1">
      <alignment horizontal="center"/>
    </xf>
    <xf numFmtId="164" fontId="0" fillId="2" borderId="6" xfId="0" applyNumberFormat="1" applyFill="1" applyBorder="1" applyAlignment="1">
      <alignment horizontal="center"/>
    </xf>
    <xf numFmtId="164" fontId="0" fillId="2" borderId="9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12" fillId="2" borderId="1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8" xfId="0" applyBorder="1"/>
    <xf numFmtId="0" fontId="0" fillId="0" borderId="9" xfId="0" applyBorder="1"/>
    <xf numFmtId="0" fontId="2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11" xfId="0" applyBorder="1"/>
    <xf numFmtId="0" fontId="21" fillId="2" borderId="0" xfId="0" applyFont="1" applyFill="1"/>
    <xf numFmtId="0" fontId="21" fillId="2" borderId="4" xfId="0" applyFont="1" applyFill="1" applyBorder="1"/>
    <xf numFmtId="0" fontId="8" fillId="0" borderId="0" xfId="0" applyFont="1"/>
    <xf numFmtId="0" fontId="0" fillId="2" borderId="3" xfId="0" applyFill="1" applyBorder="1"/>
    <xf numFmtId="0" fontId="0" fillId="2" borderId="10" xfId="0" applyFill="1" applyBorder="1"/>
    <xf numFmtId="0" fontId="22" fillId="0" borderId="0" xfId="0" applyFont="1"/>
    <xf numFmtId="0" fontId="5" fillId="0" borderId="0" xfId="0" applyFont="1" applyFill="1" applyBorder="1"/>
    <xf numFmtId="0" fontId="0" fillId="0" borderId="0" xfId="0" applyBorder="1" applyAlignment="1">
      <alignment horizontal="left"/>
    </xf>
    <xf numFmtId="164" fontId="0" fillId="2" borderId="8" xfId="0" applyNumberFormat="1" applyFill="1" applyBorder="1" applyAlignment="1">
      <alignment horizontal="center"/>
    </xf>
    <xf numFmtId="0" fontId="20" fillId="0" borderId="0" xfId="0" applyFont="1" applyFill="1" applyBorder="1"/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0" fontId="21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24" fillId="0" borderId="0" xfId="0" applyFont="1"/>
    <xf numFmtId="9" fontId="0" fillId="0" borderId="3" xfId="0" applyNumberFormat="1" applyBorder="1" applyAlignment="1">
      <alignment horizontal="center"/>
    </xf>
    <xf numFmtId="9" fontId="0" fillId="0" borderId="6" xfId="0" applyNumberFormat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6" borderId="14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164" fontId="0" fillId="2" borderId="14" xfId="0" applyNumberFormat="1" applyFill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right"/>
    </xf>
    <xf numFmtId="0" fontId="0" fillId="0" borderId="11" xfId="0" applyBorder="1" applyAlignment="1">
      <alignment horizontal="center"/>
    </xf>
    <xf numFmtId="0" fontId="0" fillId="2" borderId="0" xfId="0" applyFill="1" applyAlignment="1">
      <alignment horizontal="left"/>
    </xf>
    <xf numFmtId="0" fontId="0" fillId="2" borderId="1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0" fillId="0" borderId="0" xfId="0" applyFont="1" applyAlignment="1">
      <alignment horizontal="left"/>
    </xf>
    <xf numFmtId="0" fontId="0" fillId="0" borderId="0" xfId="0" applyNumberFormat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5" xfId="0" applyBorder="1" applyAlignment="1">
      <alignment horizontal="right"/>
    </xf>
    <xf numFmtId="0" fontId="0" fillId="0" borderId="6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8" fillId="0" borderId="0" xfId="0" applyFont="1" applyFill="1" applyBorder="1" applyAlignment="1"/>
    <xf numFmtId="0" fontId="12" fillId="0" borderId="0" xfId="0" applyFont="1" applyFill="1" applyBorder="1" applyAlignment="1">
      <alignment horizontal="left"/>
    </xf>
    <xf numFmtId="0" fontId="2" fillId="0" borderId="0" xfId="0" applyFont="1" applyBorder="1"/>
    <xf numFmtId="0" fontId="0" fillId="2" borderId="0" xfId="0" applyNumberForma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2" fontId="0" fillId="2" borderId="0" xfId="0" applyNumberFormat="1" applyFill="1"/>
    <xf numFmtId="0" fontId="0" fillId="0" borderId="0" xfId="0" applyAlignment="1">
      <alignment horizontal="left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15" fillId="0" borderId="0" xfId="0" applyFont="1" applyAlignment="1">
      <alignment horizontal="left"/>
    </xf>
    <xf numFmtId="0" fontId="0" fillId="8" borderId="0" xfId="0" applyFill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14" borderId="5" xfId="0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0" fontId="0" fillId="15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0" fillId="16" borderId="6" xfId="0" applyFill="1" applyBorder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8" xfId="0" applyFill="1" applyBorder="1" applyAlignment="1">
      <alignment horizontal="center"/>
    </xf>
    <xf numFmtId="0" fontId="0" fillId="18" borderId="11" xfId="0" applyFill="1" applyBorder="1" applyAlignment="1">
      <alignment horizontal="center"/>
    </xf>
    <xf numFmtId="0" fontId="0" fillId="18" borderId="9" xfId="0" applyFill="1" applyBorder="1" applyAlignment="1">
      <alignment horizontal="center"/>
    </xf>
    <xf numFmtId="0" fontId="0" fillId="18" borderId="6" xfId="0" applyFill="1" applyBorder="1" applyAlignment="1">
      <alignment horizontal="center"/>
    </xf>
    <xf numFmtId="0" fontId="0" fillId="19" borderId="0" xfId="0" applyFill="1" applyAlignment="1">
      <alignment horizontal="center"/>
    </xf>
    <xf numFmtId="0" fontId="0" fillId="19" borderId="5" xfId="0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0" fillId="19" borderId="6" xfId="0" applyFill="1" applyBorder="1" applyAlignment="1">
      <alignment horizontal="center"/>
    </xf>
    <xf numFmtId="0" fontId="0" fillId="20" borderId="0" xfId="0" applyFill="1" applyAlignment="1">
      <alignment horizontal="center"/>
    </xf>
    <xf numFmtId="0" fontId="0" fillId="20" borderId="5" xfId="0" applyFill="1" applyBorder="1" applyAlignment="1">
      <alignment horizontal="center"/>
    </xf>
    <xf numFmtId="0" fontId="0" fillId="20" borderId="0" xfId="0" applyFill="1" applyBorder="1" applyAlignment="1">
      <alignment horizontal="center"/>
    </xf>
    <xf numFmtId="0" fontId="0" fillId="20" borderId="6" xfId="0" applyFill="1" applyBorder="1" applyAlignment="1">
      <alignment horizontal="center"/>
    </xf>
    <xf numFmtId="0" fontId="0" fillId="21" borderId="0" xfId="0" applyFill="1" applyAlignment="1">
      <alignment horizontal="center"/>
    </xf>
    <xf numFmtId="0" fontId="0" fillId="22" borderId="0" xfId="0" applyFill="1" applyAlignment="1">
      <alignment horizontal="center"/>
    </xf>
    <xf numFmtId="0" fontId="0" fillId="22" borderId="5" xfId="0" applyFill="1" applyBorder="1" applyAlignment="1">
      <alignment horizontal="center"/>
    </xf>
    <xf numFmtId="0" fontId="0" fillId="22" borderId="0" xfId="0" applyFill="1" applyBorder="1" applyAlignment="1">
      <alignment horizontal="center"/>
    </xf>
    <xf numFmtId="0" fontId="0" fillId="22" borderId="6" xfId="0" applyFill="1" applyBorder="1" applyAlignment="1">
      <alignment horizontal="center"/>
    </xf>
    <xf numFmtId="0" fontId="0" fillId="23" borderId="0" xfId="0" applyFill="1" applyAlignment="1">
      <alignment horizontal="center"/>
    </xf>
    <xf numFmtId="0" fontId="0" fillId="24" borderId="0" xfId="0" applyFill="1" applyAlignment="1">
      <alignment horizontal="center"/>
    </xf>
    <xf numFmtId="0" fontId="0" fillId="24" borderId="5" xfId="0" applyFill="1" applyBorder="1" applyAlignment="1">
      <alignment horizontal="center"/>
    </xf>
    <xf numFmtId="0" fontId="0" fillId="24" borderId="0" xfId="0" applyFill="1" applyBorder="1" applyAlignment="1">
      <alignment horizontal="center"/>
    </xf>
    <xf numFmtId="0" fontId="0" fillId="24" borderId="6" xfId="0" applyFill="1" applyBorder="1" applyAlignment="1">
      <alignment horizontal="center"/>
    </xf>
    <xf numFmtId="0" fontId="0" fillId="25" borderId="0" xfId="0" applyFill="1" applyAlignment="1">
      <alignment horizontal="center"/>
    </xf>
    <xf numFmtId="0" fontId="0" fillId="25" borderId="5" xfId="0" applyFill="1" applyBorder="1" applyAlignment="1">
      <alignment horizontal="center"/>
    </xf>
    <xf numFmtId="0" fontId="0" fillId="25" borderId="0" xfId="0" applyFill="1" applyBorder="1" applyAlignment="1">
      <alignment horizontal="center"/>
    </xf>
    <xf numFmtId="0" fontId="0" fillId="25" borderId="6" xfId="0" applyFill="1" applyBorder="1" applyAlignment="1">
      <alignment horizontal="center"/>
    </xf>
    <xf numFmtId="0" fontId="0" fillId="26" borderId="0" xfId="0" applyFill="1" applyAlignment="1">
      <alignment horizontal="center"/>
    </xf>
    <xf numFmtId="0" fontId="0" fillId="27" borderId="0" xfId="0" applyFill="1" applyAlignment="1">
      <alignment horizontal="center"/>
    </xf>
    <xf numFmtId="0" fontId="0" fillId="27" borderId="5" xfId="0" applyFill="1" applyBorder="1" applyAlignment="1">
      <alignment horizontal="center"/>
    </xf>
    <xf numFmtId="0" fontId="0" fillId="27" borderId="0" xfId="0" applyFill="1" applyBorder="1" applyAlignment="1">
      <alignment horizontal="center"/>
    </xf>
    <xf numFmtId="0" fontId="0" fillId="27" borderId="6" xfId="0" applyFill="1" applyBorder="1" applyAlignment="1">
      <alignment horizontal="center"/>
    </xf>
    <xf numFmtId="0" fontId="0" fillId="28" borderId="0" xfId="0" applyFill="1" applyAlignment="1">
      <alignment horizontal="center"/>
    </xf>
    <xf numFmtId="0" fontId="0" fillId="28" borderId="5" xfId="0" applyFill="1" applyBorder="1" applyAlignment="1">
      <alignment horizontal="center"/>
    </xf>
    <xf numFmtId="0" fontId="0" fillId="28" borderId="0" xfId="0" applyFill="1" applyBorder="1" applyAlignment="1">
      <alignment horizontal="center"/>
    </xf>
    <xf numFmtId="0" fontId="0" fillId="28" borderId="6" xfId="0" applyFill="1" applyBorder="1" applyAlignment="1">
      <alignment horizontal="center"/>
    </xf>
    <xf numFmtId="0" fontId="0" fillId="29" borderId="0" xfId="0" applyFill="1" applyAlignment="1">
      <alignment horizontal="center"/>
    </xf>
    <xf numFmtId="0" fontId="0" fillId="29" borderId="8" xfId="0" applyFill="1" applyBorder="1" applyAlignment="1">
      <alignment horizontal="center"/>
    </xf>
    <xf numFmtId="0" fontId="0" fillId="29" borderId="11" xfId="0" applyFill="1" applyBorder="1" applyAlignment="1">
      <alignment horizontal="center"/>
    </xf>
    <xf numFmtId="0" fontId="0" fillId="29" borderId="9" xfId="0" applyFill="1" applyBorder="1" applyAlignment="1">
      <alignment horizontal="center"/>
    </xf>
    <xf numFmtId="0" fontId="0" fillId="30" borderId="0" xfId="0" applyFill="1" applyAlignment="1">
      <alignment horizontal="center"/>
    </xf>
    <xf numFmtId="0" fontId="0" fillId="31" borderId="0" xfId="0" applyFill="1" applyAlignment="1">
      <alignment horizontal="center"/>
    </xf>
    <xf numFmtId="0" fontId="0" fillId="32" borderId="0" xfId="0" applyFill="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0" fillId="36" borderId="0" xfId="0" applyFill="1" applyAlignment="1">
      <alignment horizontal="center"/>
    </xf>
    <xf numFmtId="0" fontId="12" fillId="0" borderId="28" xfId="0" applyFont="1" applyFill="1" applyBorder="1" applyAlignment="1">
      <alignment horizontal="centerContinuous"/>
    </xf>
    <xf numFmtId="0" fontId="0" fillId="0" borderId="29" xfId="0" applyFill="1" applyBorder="1" applyAlignment="1"/>
    <xf numFmtId="0" fontId="12" fillId="0" borderId="28" xfId="0" applyFont="1" applyFill="1" applyBorder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12" fillId="0" borderId="35" xfId="0" applyFont="1" applyFill="1" applyBorder="1" applyAlignment="1">
      <alignment horizontal="centerContinuous"/>
    </xf>
    <xf numFmtId="0" fontId="0" fillId="0" borderId="33" xfId="0" applyFill="1" applyBorder="1" applyAlignment="1"/>
    <xf numFmtId="0" fontId="0" fillId="0" borderId="36" xfId="0" applyFill="1" applyBorder="1" applyAlignment="1"/>
    <xf numFmtId="0" fontId="12" fillId="0" borderId="35" xfId="0" applyFont="1" applyFill="1" applyBorder="1" applyAlignment="1">
      <alignment horizontal="center"/>
    </xf>
    <xf numFmtId="0" fontId="12" fillId="0" borderId="37" xfId="0" applyFont="1" applyFill="1" applyBorder="1" applyAlignment="1">
      <alignment horizontal="center"/>
    </xf>
    <xf numFmtId="0" fontId="0" fillId="0" borderId="34" xfId="0" applyFill="1" applyBorder="1" applyAlignment="1"/>
    <xf numFmtId="0" fontId="0" fillId="0" borderId="38" xfId="0" applyFill="1" applyBorder="1" applyAlignment="1"/>
    <xf numFmtId="0" fontId="2" fillId="0" borderId="29" xfId="0" applyFont="1" applyFill="1" applyBorder="1" applyAlignment="1"/>
    <xf numFmtId="0" fontId="0" fillId="0" borderId="12" xfId="0" applyBorder="1"/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Font="1"/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left"/>
    </xf>
    <xf numFmtId="0" fontId="0" fillId="4" borderId="8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3" fillId="0" borderId="0" xfId="0" applyFont="1" applyAlignment="1">
      <alignment horizontal="center"/>
    </xf>
    <xf numFmtId="10" fontId="0" fillId="0" borderId="0" xfId="0" applyNumberFormat="1"/>
    <xf numFmtId="0" fontId="0" fillId="2" borderId="14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0" fillId="0" borderId="11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10" fillId="2" borderId="0" xfId="0" applyFont="1" applyFill="1" applyBorder="1"/>
    <xf numFmtId="0" fontId="12" fillId="0" borderId="5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3" fillId="0" borderId="0" xfId="0" applyFont="1"/>
    <xf numFmtId="0" fontId="30" fillId="0" borderId="0" xfId="0" applyFont="1"/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" fillId="2" borderId="14" xfId="0" applyFont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31" fillId="0" borderId="3" xfId="0" applyFont="1" applyFill="1" applyBorder="1" applyAlignment="1">
      <alignment horizontal="lef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/>
    <xf numFmtId="0" fontId="32" fillId="0" borderId="0" xfId="0" applyFont="1" applyBorder="1" applyAlignment="1">
      <alignment horizontal="left"/>
    </xf>
    <xf numFmtId="0" fontId="23" fillId="0" borderId="7" xfId="0" applyFont="1" applyFill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3" fillId="0" borderId="10" xfId="0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8" fillId="0" borderId="0" xfId="0" applyFont="1"/>
    <xf numFmtId="0" fontId="0" fillId="2" borderId="0" xfId="0" applyFill="1" applyAlignment="1">
      <alignment horizontal="left"/>
    </xf>
    <xf numFmtId="0" fontId="0" fillId="0" borderId="11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1">
    <cellStyle name="Normálna" xfId="0" builtinId="0"/>
  </cellStyles>
  <dxfs count="0"/>
  <tableStyles count="0" defaultTableStyle="TableStyleMedium2" defaultPivotStyle="PivotStyleLight16"/>
  <colors>
    <mruColors>
      <color rgb="FFF5E4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 teplota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'[1]vyp. efektov-odozvova tabulka'!$C$24:$D$24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A7-4931-BB12-9F627FA7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62688"/>
        <c:axId val="193363264"/>
      </c:scatterChart>
      <c:valAx>
        <c:axId val="19336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93363264"/>
        <c:crosses val="autoZero"/>
        <c:crossBetween val="midCat"/>
      </c:valAx>
      <c:valAx>
        <c:axId val="193363264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3362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C cistota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2-45D4-95D6-FC7C5920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17664"/>
        <c:axId val="197218240"/>
      </c:scatterChart>
      <c:valAx>
        <c:axId val="19721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218240"/>
        <c:crosses val="autoZero"/>
        <c:crossBetween val="midCat"/>
      </c:valAx>
      <c:valAx>
        <c:axId val="19721824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2176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tabulka'!$I$24:$J$24</c:f>
              <c:strCache>
                <c:ptCount val="1"/>
                <c:pt idx="0">
                  <c:v>36,7 38,375</c:v>
                </c:pt>
              </c:strCache>
            </c:strRef>
          </c:tx>
          <c:yVal>
            <c:numRef>
              <c:f>'[2]vyp.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4E-45A3-9B96-C33EB4ADE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19968"/>
        <c:axId val="197220544"/>
      </c:scatterChart>
      <c:valAx>
        <c:axId val="19721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220544"/>
        <c:crosses val="autoZero"/>
        <c:crossBetween val="midCat"/>
      </c:valAx>
      <c:valAx>
        <c:axId val="197220544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2199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tabulka'!$K$24:$L$24</c:f>
              <c:numCache>
                <c:formatCode>General</c:formatCode>
                <c:ptCount val="2"/>
                <c:pt idx="0">
                  <c:v>38.225000000000001</c:v>
                </c:pt>
                <c:pt idx="1">
                  <c:v>36.85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89-45DC-8D2D-8820E37D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61376"/>
        <c:axId val="197861952"/>
      </c:scatterChart>
      <c:valAx>
        <c:axId val="19786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861952"/>
        <c:crosses val="autoZero"/>
        <c:crossBetween val="midCat"/>
      </c:valAx>
      <c:valAx>
        <c:axId val="19786195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861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BC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tabulka'!$M$24:$N$24</c:f>
              <c:strCache>
                <c:ptCount val="1"/>
                <c:pt idx="0">
                  <c:v>42,125 32,95</c:v>
                </c:pt>
              </c:strCache>
            </c:strRef>
          </c:tx>
          <c:yVal>
            <c:numRef>
              <c:f>'[2]vyp. efektov-odozvova tabulka'!$M$24:$N$24</c:f>
              <c:numCache>
                <c:formatCode>General</c:formatCode>
                <c:ptCount val="2"/>
                <c:pt idx="0">
                  <c:v>42.125</c:v>
                </c:pt>
                <c:pt idx="1">
                  <c:v>32.950000000000003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6A-43BB-90B2-572B160D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63680"/>
        <c:axId val="197864256"/>
      </c:scatterChart>
      <c:valAx>
        <c:axId val="1978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864256"/>
        <c:crosses val="autoZero"/>
        <c:crossBetween val="midCat"/>
      </c:valAx>
      <c:valAx>
        <c:axId val="19786425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863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'[2]vyp. efektov-odozvova tabulka'!$O$24:$P$24</c:f>
              <c:strCache>
                <c:ptCount val="1"/>
                <c:pt idx="0">
                  <c:v>37,4 37,675</c:v>
                </c:pt>
              </c:strCache>
            </c:strRef>
          </c:tx>
          <c:yVal>
            <c:numRef>
              <c:f>'[2]vyp. efektov-odozvova tabulka'!$G$24:$H$24</c:f>
              <c:numCache>
                <c:formatCode>General</c:formatCode>
                <c:ptCount val="2"/>
                <c:pt idx="0">
                  <c:v>35.6</c:v>
                </c:pt>
                <c:pt idx="1">
                  <c:v>39.475000000000001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09-4DBB-8B86-829FD652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65984"/>
        <c:axId val="197866560"/>
      </c:scatterChart>
      <c:valAx>
        <c:axId val="19786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866560"/>
        <c:crosses val="autoZero"/>
        <c:crossBetween val="midCat"/>
      </c:valAx>
      <c:valAx>
        <c:axId val="19786656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865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2309711286089"/>
          <c:y val="7.4548702245552642E-2"/>
          <c:w val="0.65243635170603675"/>
          <c:h val="0.8326195683872849"/>
        </c:manualLayout>
      </c:layout>
      <c:surface3DChart>
        <c:wireframe val="0"/>
        <c:ser>
          <c:idx val="0"/>
          <c:order val="0"/>
          <c:tx>
            <c:strRef>
              <c:f>'[3]uplny kvadraticky model'!$B$60</c:f>
              <c:strCache>
                <c:ptCount val="1"/>
                <c:pt idx="0">
                  <c:v>-1</c:v>
                </c:pt>
              </c:strCache>
            </c:strRef>
          </c:tx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model'!$B$59:$M$59</c:f>
              <c:numCache>
                <c:formatCode>General</c:formatCode>
                <c:ptCount val="12"/>
                <c:pt idx="0">
                  <c:v>0</c:v>
                </c:pt>
                <c:pt idx="1">
                  <c:v>-1</c:v>
                </c:pt>
                <c:pt idx="2">
                  <c:v>-0.8</c:v>
                </c:pt>
                <c:pt idx="3">
                  <c:v>-0.6</c:v>
                </c:pt>
                <c:pt idx="4">
                  <c:v>-0.4</c:v>
                </c:pt>
                <c:pt idx="5">
                  <c:v>-0.2</c:v>
                </c:pt>
                <c:pt idx="6">
                  <c:v>0</c:v>
                </c:pt>
                <c:pt idx="7">
                  <c:v>0.2</c:v>
                </c:pt>
                <c:pt idx="8">
                  <c:v>0.4</c:v>
                </c:pt>
                <c:pt idx="9">
                  <c:v>0.6</c:v>
                </c:pt>
                <c:pt idx="10">
                  <c:v>0.8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E-49DA-8140-63DB88D195FE}"/>
            </c:ext>
          </c:extLst>
        </c:ser>
        <c:ser>
          <c:idx val="1"/>
          <c:order val="1"/>
          <c:tx>
            <c:strRef>
              <c:f>'[3]uplny kvadraticky model'!$B$61</c:f>
              <c:strCache>
                <c:ptCount val="1"/>
                <c:pt idx="0">
                  <c:v>-0,8</c:v>
                </c:pt>
              </c:strCache>
            </c:strRef>
          </c:tx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model'!$B$60:$M$60</c:f>
              <c:numCache>
                <c:formatCode>General</c:formatCode>
                <c:ptCount val="12"/>
                <c:pt idx="0">
                  <c:v>-1</c:v>
                </c:pt>
                <c:pt idx="1">
                  <c:v>44.02</c:v>
                </c:pt>
                <c:pt idx="2">
                  <c:v>50.703999999999986</c:v>
                </c:pt>
                <c:pt idx="3">
                  <c:v>56.683999999999997</c:v>
                </c:pt>
                <c:pt idx="4">
                  <c:v>61.96</c:v>
                </c:pt>
                <c:pt idx="5">
                  <c:v>66.532000000000011</c:v>
                </c:pt>
                <c:pt idx="6">
                  <c:v>70.400000000000006</c:v>
                </c:pt>
                <c:pt idx="7">
                  <c:v>73.563999999999993</c:v>
                </c:pt>
                <c:pt idx="8">
                  <c:v>76.024000000000001</c:v>
                </c:pt>
                <c:pt idx="9">
                  <c:v>77.78</c:v>
                </c:pt>
                <c:pt idx="10">
                  <c:v>78.832000000000008</c:v>
                </c:pt>
                <c:pt idx="11">
                  <c:v>79.180000000000007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E-49DA-8140-63DB88D195FE}"/>
            </c:ext>
          </c:extLst>
        </c:ser>
        <c:ser>
          <c:idx val="2"/>
          <c:order val="2"/>
          <c:tx>
            <c:strRef>
              <c:f>'[3]uplny kvadraticky model'!$B$62</c:f>
              <c:strCache>
                <c:ptCount val="1"/>
                <c:pt idx="0">
                  <c:v>-0,6</c:v>
                </c:pt>
              </c:strCache>
            </c:strRef>
          </c:tx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model'!$B$61:$M$61</c:f>
              <c:numCache>
                <c:formatCode>General</c:formatCode>
                <c:ptCount val="12"/>
                <c:pt idx="0">
                  <c:v>-0.8</c:v>
                </c:pt>
                <c:pt idx="1">
                  <c:v>48.260799999999996</c:v>
                </c:pt>
                <c:pt idx="2">
                  <c:v>54.634799999999984</c:v>
                </c:pt>
                <c:pt idx="3">
                  <c:v>60.3048</c:v>
                </c:pt>
                <c:pt idx="4">
                  <c:v>65.270799999999994</c:v>
                </c:pt>
                <c:pt idx="5">
                  <c:v>69.532799999999995</c:v>
                </c:pt>
                <c:pt idx="6">
                  <c:v>73.090800000000002</c:v>
                </c:pt>
                <c:pt idx="7">
                  <c:v>75.944799999999972</c:v>
                </c:pt>
                <c:pt idx="8">
                  <c:v>78.094800000000006</c:v>
                </c:pt>
                <c:pt idx="9">
                  <c:v>79.54079999999999</c:v>
                </c:pt>
                <c:pt idx="10">
                  <c:v>80.282800000000009</c:v>
                </c:pt>
                <c:pt idx="11">
                  <c:v>80.320800000000006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E-49DA-8140-63DB88D195FE}"/>
            </c:ext>
          </c:extLst>
        </c:ser>
        <c:ser>
          <c:idx val="3"/>
          <c:order val="3"/>
          <c:tx>
            <c:strRef>
              <c:f>'[3]uplny kvadraticky model'!$B$63</c:f>
              <c:strCache>
                <c:ptCount val="1"/>
                <c:pt idx="0">
                  <c:v>-0,4</c:v>
                </c:pt>
              </c:strCache>
            </c:strRef>
          </c:tx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model'!$B$62:$M$62</c:f>
              <c:numCache>
                <c:formatCode>General</c:formatCode>
                <c:ptCount val="12"/>
                <c:pt idx="0">
                  <c:v>-0.6</c:v>
                </c:pt>
                <c:pt idx="1">
                  <c:v>52.091200000000008</c:v>
                </c:pt>
                <c:pt idx="2">
                  <c:v>58.155199999999994</c:v>
                </c:pt>
                <c:pt idx="3">
                  <c:v>63.5152</c:v>
                </c:pt>
                <c:pt idx="4">
                  <c:v>68.171199999999999</c:v>
                </c:pt>
                <c:pt idx="5">
                  <c:v>72.123199999999997</c:v>
                </c:pt>
                <c:pt idx="6">
                  <c:v>75.371200000000002</c:v>
                </c:pt>
                <c:pt idx="7">
                  <c:v>77.915199999999999</c:v>
                </c:pt>
                <c:pt idx="8">
                  <c:v>79.755200000000002</c:v>
                </c:pt>
                <c:pt idx="9">
                  <c:v>80.891199999999998</c:v>
                </c:pt>
                <c:pt idx="10">
                  <c:v>81.3232</c:v>
                </c:pt>
                <c:pt idx="11">
                  <c:v>81.051200000000009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E-49DA-8140-63DB88D195FE}"/>
            </c:ext>
          </c:extLst>
        </c:ser>
        <c:ser>
          <c:idx val="4"/>
          <c:order val="4"/>
          <c:tx>
            <c:strRef>
              <c:f>'[3]uplny kvadraticky model'!$B$64</c:f>
              <c:strCache>
                <c:ptCount val="1"/>
                <c:pt idx="0">
                  <c:v>-0,2</c:v>
                </c:pt>
              </c:strCache>
            </c:strRef>
          </c:tx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model'!$B$63:$M$63</c:f>
              <c:numCache>
                <c:formatCode>General</c:formatCode>
                <c:ptCount val="12"/>
                <c:pt idx="0">
                  <c:v>-0.4</c:v>
                </c:pt>
                <c:pt idx="1">
                  <c:v>55.511200000000002</c:v>
                </c:pt>
                <c:pt idx="2">
                  <c:v>61.265199999999993</c:v>
                </c:pt>
                <c:pt idx="3">
                  <c:v>66.31519999999999</c:v>
                </c:pt>
                <c:pt idx="4">
                  <c:v>70.661199999999994</c:v>
                </c:pt>
                <c:pt idx="5">
                  <c:v>74.30319999999999</c:v>
                </c:pt>
                <c:pt idx="6">
                  <c:v>77.241199999999992</c:v>
                </c:pt>
                <c:pt idx="7">
                  <c:v>79.475199999999987</c:v>
                </c:pt>
                <c:pt idx="8">
                  <c:v>81.005199999999988</c:v>
                </c:pt>
                <c:pt idx="9">
                  <c:v>81.831199999999981</c:v>
                </c:pt>
                <c:pt idx="10">
                  <c:v>81.953199999999995</c:v>
                </c:pt>
                <c:pt idx="11">
                  <c:v>81.371199999999988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0E-49DA-8140-63DB88D195FE}"/>
            </c:ext>
          </c:extLst>
        </c:ser>
        <c:ser>
          <c:idx val="5"/>
          <c:order val="5"/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model'!$B$64:$M$64</c:f>
              <c:numCache>
                <c:formatCode>General</c:formatCode>
                <c:ptCount val="12"/>
                <c:pt idx="0">
                  <c:v>-0.2</c:v>
                </c:pt>
                <c:pt idx="1">
                  <c:v>58.520800000000015</c:v>
                </c:pt>
                <c:pt idx="2">
                  <c:v>63.96479999999999</c:v>
                </c:pt>
                <c:pt idx="3">
                  <c:v>68.704799999999992</c:v>
                </c:pt>
                <c:pt idx="4">
                  <c:v>72.740799999999993</c:v>
                </c:pt>
                <c:pt idx="5">
                  <c:v>76.072800000000001</c:v>
                </c:pt>
                <c:pt idx="6">
                  <c:v>78.700800000000001</c:v>
                </c:pt>
                <c:pt idx="7">
                  <c:v>80.624799999999993</c:v>
                </c:pt>
                <c:pt idx="8">
                  <c:v>81.844800000000006</c:v>
                </c:pt>
                <c:pt idx="9">
                  <c:v>82.360799999999998</c:v>
                </c:pt>
                <c:pt idx="10">
                  <c:v>82.172799999999995</c:v>
                </c:pt>
                <c:pt idx="11">
                  <c:v>81.280799999999999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E-49DA-8140-63DB88D195FE}"/>
            </c:ext>
          </c:extLst>
        </c:ser>
        <c:ser>
          <c:idx val="6"/>
          <c:order val="6"/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model'!$B$65:$M$65</c:f>
              <c:numCache>
                <c:formatCode>General</c:formatCode>
                <c:ptCount val="12"/>
                <c:pt idx="0">
                  <c:v>0</c:v>
                </c:pt>
                <c:pt idx="1">
                  <c:v>61.120000000000005</c:v>
                </c:pt>
                <c:pt idx="2">
                  <c:v>66.253999999999991</c:v>
                </c:pt>
                <c:pt idx="3">
                  <c:v>70.683999999999997</c:v>
                </c:pt>
                <c:pt idx="4">
                  <c:v>74.41</c:v>
                </c:pt>
                <c:pt idx="5">
                  <c:v>77.432000000000002</c:v>
                </c:pt>
                <c:pt idx="6">
                  <c:v>79.75</c:v>
                </c:pt>
                <c:pt idx="7">
                  <c:v>81.36399999999999</c:v>
                </c:pt>
                <c:pt idx="8">
                  <c:v>82.274000000000001</c:v>
                </c:pt>
                <c:pt idx="9">
                  <c:v>82.47999999999999</c:v>
                </c:pt>
                <c:pt idx="10">
                  <c:v>81.981999999999999</c:v>
                </c:pt>
                <c:pt idx="11">
                  <c:v>80.78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0E-49DA-8140-63DB88D195FE}"/>
            </c:ext>
          </c:extLst>
        </c:ser>
        <c:ser>
          <c:idx val="7"/>
          <c:order val="7"/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model'!$B$66:$M$66</c:f>
              <c:numCache>
                <c:formatCode>General</c:formatCode>
                <c:ptCount val="12"/>
                <c:pt idx="0">
                  <c:v>0.2</c:v>
                </c:pt>
                <c:pt idx="1">
                  <c:v>63.308799999999998</c:v>
                </c:pt>
                <c:pt idx="2">
                  <c:v>68.132799999999975</c:v>
                </c:pt>
                <c:pt idx="3">
                  <c:v>72.252799999999993</c:v>
                </c:pt>
                <c:pt idx="4">
                  <c:v>75.66879999999999</c:v>
                </c:pt>
                <c:pt idx="5">
                  <c:v>78.380799999999994</c:v>
                </c:pt>
                <c:pt idx="6">
                  <c:v>80.388799999999989</c:v>
                </c:pt>
                <c:pt idx="7">
                  <c:v>81.692799999999977</c:v>
                </c:pt>
                <c:pt idx="8">
                  <c:v>82.292799999999986</c:v>
                </c:pt>
                <c:pt idx="9">
                  <c:v>82.188799999999972</c:v>
                </c:pt>
                <c:pt idx="10">
                  <c:v>81.380799999999994</c:v>
                </c:pt>
                <c:pt idx="11">
                  <c:v>79.868799999999993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0E-49DA-8140-63DB88D195FE}"/>
            </c:ext>
          </c:extLst>
        </c:ser>
        <c:ser>
          <c:idx val="8"/>
          <c:order val="8"/>
          <c:tx>
            <c:strRef>
              <c:f>'[3]uplny kvadraticky model'!$B$68</c:f>
              <c:strCache>
                <c:ptCount val="1"/>
                <c:pt idx="0">
                  <c:v>0,6</c:v>
                </c:pt>
              </c:strCache>
            </c:strRef>
          </c:tx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model'!$B$67:$M$67</c:f>
              <c:numCache>
                <c:formatCode>General</c:formatCode>
                <c:ptCount val="12"/>
                <c:pt idx="0">
                  <c:v>0.4</c:v>
                </c:pt>
                <c:pt idx="1">
                  <c:v>65.08720000000001</c:v>
                </c:pt>
                <c:pt idx="2">
                  <c:v>69.601199999999992</c:v>
                </c:pt>
                <c:pt idx="3">
                  <c:v>73.411199999999994</c:v>
                </c:pt>
                <c:pt idx="4">
                  <c:v>76.517199999999988</c:v>
                </c:pt>
                <c:pt idx="5">
                  <c:v>78.919200000000004</c:v>
                </c:pt>
                <c:pt idx="6">
                  <c:v>80.617199999999997</c:v>
                </c:pt>
                <c:pt idx="7">
                  <c:v>81.611199999999982</c:v>
                </c:pt>
                <c:pt idx="8">
                  <c:v>81.901200000000003</c:v>
                </c:pt>
                <c:pt idx="9">
                  <c:v>81.487199999999987</c:v>
                </c:pt>
                <c:pt idx="10">
                  <c:v>80.369199999999992</c:v>
                </c:pt>
                <c:pt idx="11">
                  <c:v>78.547200000000004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0E-49DA-8140-63DB88D195FE}"/>
            </c:ext>
          </c:extLst>
        </c:ser>
        <c:ser>
          <c:idx val="9"/>
          <c:order val="9"/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model'!$B$68:$M$68</c:f>
              <c:numCache>
                <c:formatCode>General</c:formatCode>
                <c:ptCount val="12"/>
                <c:pt idx="0">
                  <c:v>0.6</c:v>
                </c:pt>
                <c:pt idx="1">
                  <c:v>66.455200000000005</c:v>
                </c:pt>
                <c:pt idx="2">
                  <c:v>70.659199999999984</c:v>
                </c:pt>
                <c:pt idx="3">
                  <c:v>74.159199999999998</c:v>
                </c:pt>
                <c:pt idx="4">
                  <c:v>76.955199999999991</c:v>
                </c:pt>
                <c:pt idx="5">
                  <c:v>79.047200000000004</c:v>
                </c:pt>
                <c:pt idx="6">
                  <c:v>80.435199999999995</c:v>
                </c:pt>
                <c:pt idx="7">
                  <c:v>81.119199999999978</c:v>
                </c:pt>
                <c:pt idx="8">
                  <c:v>81.099199999999996</c:v>
                </c:pt>
                <c:pt idx="9">
                  <c:v>80.375199999999978</c:v>
                </c:pt>
                <c:pt idx="10">
                  <c:v>78.947199999999995</c:v>
                </c:pt>
                <c:pt idx="11">
                  <c:v>76.81519999999999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0E-49DA-8140-63DB88D195FE}"/>
            </c:ext>
          </c:extLst>
        </c:ser>
        <c:ser>
          <c:idx val="10"/>
          <c:order val="10"/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model'!$B$69:$M$69</c:f>
              <c:numCache>
                <c:formatCode>General</c:formatCode>
                <c:ptCount val="12"/>
                <c:pt idx="0">
                  <c:v>0.8</c:v>
                </c:pt>
                <c:pt idx="1">
                  <c:v>67.412800000000004</c:v>
                </c:pt>
                <c:pt idx="2">
                  <c:v>71.30680000000001</c:v>
                </c:pt>
                <c:pt idx="3">
                  <c:v>74.496800000000007</c:v>
                </c:pt>
                <c:pt idx="4">
                  <c:v>76.982800000000012</c:v>
                </c:pt>
                <c:pt idx="5">
                  <c:v>78.764799999999994</c:v>
                </c:pt>
                <c:pt idx="6">
                  <c:v>79.842800000000011</c:v>
                </c:pt>
                <c:pt idx="7">
                  <c:v>80.216799999999992</c:v>
                </c:pt>
                <c:pt idx="8">
                  <c:v>79.886800000000008</c:v>
                </c:pt>
                <c:pt idx="9">
                  <c:v>78.852800000000002</c:v>
                </c:pt>
                <c:pt idx="10">
                  <c:v>77.114800000000002</c:v>
                </c:pt>
                <c:pt idx="11">
                  <c:v>74.672800000000009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0E-49DA-8140-63DB88D195FE}"/>
            </c:ext>
          </c:extLst>
        </c:ser>
        <c:ser>
          <c:idx val="11"/>
          <c:order val="11"/>
          <c:cat>
            <c:numRef>
              <c:f>'[3]uplny kvadraticky model'!$C$59:$K$59</c:f>
              <c:numCache>
                <c:formatCode>General</c:formatCode>
                <c:ptCount val="9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</c:numCache>
            </c:numRef>
          </c:cat>
          <c:val>
            <c:numRef>
              <c:f>'[3]uplny kvadraticky model'!$B$70:$M$70</c:f>
              <c:numCache>
                <c:formatCode>General</c:formatCode>
                <c:ptCount val="12"/>
                <c:pt idx="0">
                  <c:v>1</c:v>
                </c:pt>
                <c:pt idx="1">
                  <c:v>67.960000000000008</c:v>
                </c:pt>
                <c:pt idx="2">
                  <c:v>71.543999999999997</c:v>
                </c:pt>
                <c:pt idx="3">
                  <c:v>74.424000000000007</c:v>
                </c:pt>
                <c:pt idx="4">
                  <c:v>76.599999999999994</c:v>
                </c:pt>
                <c:pt idx="5">
                  <c:v>78.072000000000003</c:v>
                </c:pt>
                <c:pt idx="6">
                  <c:v>78.84</c:v>
                </c:pt>
                <c:pt idx="7">
                  <c:v>78.903999999999996</c:v>
                </c:pt>
                <c:pt idx="8">
                  <c:v>78.26400000000001</c:v>
                </c:pt>
                <c:pt idx="9">
                  <c:v>76.919999999999987</c:v>
                </c:pt>
                <c:pt idx="10">
                  <c:v>74.872</c:v>
                </c:pt>
                <c:pt idx="11">
                  <c:v>72.12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0E-49DA-8140-63DB88D195FE}"/>
            </c:ext>
          </c:extLst>
        </c:ser>
        <c:bandFmts/>
        <c:axId val="198617088"/>
        <c:axId val="195777600"/>
        <c:axId val="156088192"/>
      </c:surface3DChart>
      <c:catAx>
        <c:axId val="19861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777600"/>
        <c:crosses val="autoZero"/>
        <c:auto val="1"/>
        <c:lblAlgn val="ctr"/>
        <c:lblOffset val="100"/>
        <c:noMultiLvlLbl val="0"/>
      </c:catAx>
      <c:valAx>
        <c:axId val="195777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617088"/>
        <c:crosses val="autoZero"/>
        <c:crossBetween val="midCat"/>
      </c:valAx>
      <c:serAx>
        <c:axId val="15608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95777600"/>
        <c:crosses val="autoZero"/>
      </c:serAx>
      <c:spPr>
        <a:scene3d>
          <a:camera prst="orthographicFront"/>
          <a:lightRig rig="threePt" dir="t"/>
        </a:scene3d>
        <a:sp3d>
          <a:bevelT prst="relaxedInset"/>
        </a:sp3d>
      </c:spPr>
    </c:plotArea>
    <c:legend>
      <c:legendPos val="r"/>
      <c:layout>
        <c:manualLayout>
          <c:xMode val="edge"/>
          <c:yMode val="edge"/>
          <c:x val="0.87320975503062126"/>
          <c:y val="4.5144721493146703E-2"/>
          <c:w val="6.6051569186020342E-2"/>
          <c:h val="0.3975358465671891"/>
        </c:manualLayout>
      </c:layout>
      <c:overlay val="0"/>
      <c:txPr>
        <a:bodyPr/>
        <a:lstStyle/>
        <a:p>
          <a:pPr rtl="0">
            <a:defRPr/>
          </a:pPr>
          <a:endParaRPr lang="sk-SK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ef(C)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riesenie'!$J$17:$K$17</c:f>
              <c:numCache>
                <c:formatCode>General</c:formatCode>
                <c:ptCount val="2"/>
                <c:pt idx="0">
                  <c:v>64.662499999999994</c:v>
                </c:pt>
                <c:pt idx="1">
                  <c:v>77.887500000000003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EA-44E6-BA49-CA320D66C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58335"/>
        <c:axId val="36663743"/>
      </c:scatterChart>
      <c:valAx>
        <c:axId val="36658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63743"/>
        <c:crosses val="autoZero"/>
        <c:crossBetween val="midCat"/>
      </c:valAx>
      <c:valAx>
        <c:axId val="36663743"/>
        <c:scaling>
          <c:orientation val="minMax"/>
          <c:max val="9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583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Hlavné</a:t>
            </a:r>
            <a:r>
              <a:rPr lang="sk-SK" baseline="0"/>
              <a:t> efekty</a:t>
            </a:r>
            <a:endParaRPr lang="sk-SK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'[4]graficke riesenie'!$I$15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riesenie'!$J$15:$K$15</c:f>
              <c:numCache>
                <c:formatCode>General</c:formatCode>
                <c:ptCount val="2"/>
                <c:pt idx="0">
                  <c:v>70.774999999999991</c:v>
                </c:pt>
                <c:pt idx="1">
                  <c:v>71.775000000000006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91-4C98-879A-38CD5C821BC4}"/>
            </c:ext>
          </c:extLst>
        </c:ser>
        <c:ser>
          <c:idx val="1"/>
          <c:order val="1"/>
          <c:tx>
            <c:strRef>
              <c:f>'[4]graficke riesenie'!$I$16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riesenie'!$J$16:$K$16</c:f>
              <c:numCache>
                <c:formatCode>General</c:formatCode>
                <c:ptCount val="2"/>
                <c:pt idx="0">
                  <c:v>72.587499999999991</c:v>
                </c:pt>
                <c:pt idx="1">
                  <c:v>69.962500000000006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91-4C98-879A-38CD5C821BC4}"/>
            </c:ext>
          </c:extLst>
        </c:ser>
        <c:ser>
          <c:idx val="2"/>
          <c:order val="2"/>
          <c:tx>
            <c:strRef>
              <c:f>'[4]graficke riesenie'!$I$17</c:f>
              <c:strCache>
                <c:ptCount val="1"/>
                <c:pt idx="0">
                  <c:v>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riesenie'!$J$17:$K$17</c:f>
              <c:numCache>
                <c:formatCode>General</c:formatCode>
                <c:ptCount val="2"/>
                <c:pt idx="0">
                  <c:v>64.662499999999994</c:v>
                </c:pt>
                <c:pt idx="1">
                  <c:v>77.887500000000003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91-4C98-879A-38CD5C821BC4}"/>
            </c:ext>
          </c:extLst>
        </c:ser>
        <c:ser>
          <c:idx val="3"/>
          <c:order val="3"/>
          <c:tx>
            <c:strRef>
              <c:f>'[4]graficke riesenie'!$I$18</c:f>
              <c:strCache>
                <c:ptCount val="1"/>
                <c:pt idx="0">
                  <c:v>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riesenie'!$J$18:$K$18</c:f>
              <c:numCache>
                <c:formatCode>General</c:formatCode>
                <c:ptCount val="2"/>
                <c:pt idx="0">
                  <c:v>53.212499999999999</c:v>
                </c:pt>
                <c:pt idx="1">
                  <c:v>89.428571428571445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91-4C98-879A-38CD5C821BC4}"/>
            </c:ext>
          </c:extLst>
        </c:ser>
        <c:ser>
          <c:idx val="4"/>
          <c:order val="4"/>
          <c:tx>
            <c:strRef>
              <c:f>'[4]graficke riesenie'!$I$19</c:f>
              <c:strCache>
                <c:ptCount val="1"/>
                <c:pt idx="0">
                  <c:v>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riesenie'!$J$19:$K$19</c:f>
              <c:numCache>
                <c:formatCode>General</c:formatCode>
                <c:ptCount val="2"/>
                <c:pt idx="0">
                  <c:v>71.087500000000006</c:v>
                </c:pt>
                <c:pt idx="1">
                  <c:v>71.462500000000006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91-4C98-879A-38CD5C821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58335"/>
        <c:axId val="36663743"/>
      </c:scatterChart>
      <c:valAx>
        <c:axId val="36658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63743"/>
        <c:crosses val="autoZero"/>
        <c:crossBetween val="midCat"/>
      </c:valAx>
      <c:valAx>
        <c:axId val="36663743"/>
        <c:scaling>
          <c:orientation val="minMax"/>
          <c:max val="9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58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ef(B)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riesenie'!$J$16:$K$16</c:f>
              <c:numCache>
                <c:formatCode>General</c:formatCode>
                <c:ptCount val="2"/>
                <c:pt idx="0">
                  <c:v>72.587499999999991</c:v>
                </c:pt>
                <c:pt idx="1">
                  <c:v>69.962500000000006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50-42AB-81D1-9F474172E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58335"/>
        <c:axId val="36663743"/>
      </c:scatterChart>
      <c:valAx>
        <c:axId val="36658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63743"/>
        <c:crosses val="autoZero"/>
        <c:crossBetween val="midCat"/>
      </c:valAx>
      <c:valAx>
        <c:axId val="36663743"/>
        <c:scaling>
          <c:orientation val="minMax"/>
          <c:max val="9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583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ef(A)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riesenie'!$J$15:$K$15</c:f>
              <c:numCache>
                <c:formatCode>General</c:formatCode>
                <c:ptCount val="2"/>
                <c:pt idx="0">
                  <c:v>70.774999999999991</c:v>
                </c:pt>
                <c:pt idx="1">
                  <c:v>71.775000000000006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0C-4C1C-AC77-D46C510B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58335"/>
        <c:axId val="36663743"/>
      </c:scatterChart>
      <c:valAx>
        <c:axId val="36658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63743"/>
        <c:crosses val="autoZero"/>
        <c:crossBetween val="midCat"/>
      </c:valAx>
      <c:valAx>
        <c:axId val="36663743"/>
        <c:scaling>
          <c:orientation val="minMax"/>
          <c:max val="9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583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</a:t>
            </a:r>
            <a:r>
              <a:rPr lang="sk-SK"/>
              <a:t> katalyzator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'[1]vyp. efektov-odozvova tabulka'!$E$24:$F$24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DE-4F80-A3FD-1E0A27726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10560"/>
        <c:axId val="197011136"/>
      </c:scatterChart>
      <c:valAx>
        <c:axId val="19701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11136"/>
        <c:crosses val="autoZero"/>
        <c:crossBetween val="midCat"/>
      </c:valAx>
      <c:valAx>
        <c:axId val="19701113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0105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ef(D)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riesenie'!$J$18:$K$18</c:f>
              <c:numCache>
                <c:formatCode>General</c:formatCode>
                <c:ptCount val="2"/>
                <c:pt idx="0">
                  <c:v>53.212499999999999</c:v>
                </c:pt>
                <c:pt idx="1">
                  <c:v>89.428571428571445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BA-432A-BC03-418687BEF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58335"/>
        <c:axId val="36663743"/>
      </c:scatterChart>
      <c:valAx>
        <c:axId val="36658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63743"/>
        <c:crosses val="autoZero"/>
        <c:crossBetween val="midCat"/>
      </c:valAx>
      <c:valAx>
        <c:axId val="36663743"/>
        <c:scaling>
          <c:orientation val="minMax"/>
          <c:max val="9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583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ef(E)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riesenie'!$J$13:$K$13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riesenie'!$J$19:$K$19</c:f>
              <c:numCache>
                <c:formatCode>General</c:formatCode>
                <c:ptCount val="2"/>
                <c:pt idx="0">
                  <c:v>71.087500000000006</c:v>
                </c:pt>
                <c:pt idx="1">
                  <c:v>71.462500000000006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5E-4A4B-8FBD-1B39584A6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58335"/>
        <c:axId val="36663743"/>
      </c:scatterChart>
      <c:valAx>
        <c:axId val="36658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63743"/>
        <c:crosses val="autoZero"/>
        <c:crossBetween val="midCat"/>
      </c:valAx>
      <c:valAx>
        <c:axId val="36663743"/>
        <c:scaling>
          <c:orientation val="minMax"/>
          <c:max val="9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 priem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583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/>
              <a:t>Efekt faktora B pri rôznej úrovni faktora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'[4]graficke riesenie'!$G$106</c:f>
              <c:strCache>
                <c:ptCount val="1"/>
                <c:pt idx="0">
                  <c:v>pôžička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riesenie'!$H$106:$H$107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riesenie'!$I$106:$J$106</c:f>
              <c:numCache>
                <c:formatCode>General</c:formatCode>
                <c:ptCount val="2"/>
                <c:pt idx="0">
                  <c:v>71.75</c:v>
                </c:pt>
                <c:pt idx="1">
                  <c:v>69.8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32-41A2-83FA-F6313ABDFD7E}"/>
            </c:ext>
          </c:extLst>
        </c:ser>
        <c:ser>
          <c:idx val="1"/>
          <c:order val="1"/>
          <c:tx>
            <c:strRef>
              <c:f>'[4]graficke riesenie'!$G$107</c:f>
              <c:strCache>
                <c:ptCount val="1"/>
                <c:pt idx="0">
                  <c:v>lízing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'[4]graficke riesenie'!$I$105:$J$105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riesenie'!$I$107:$J$107</c:f>
              <c:numCache>
                <c:formatCode>General</c:formatCode>
                <c:ptCount val="2"/>
                <c:pt idx="0">
                  <c:v>73.424999999999997</c:v>
                </c:pt>
                <c:pt idx="1">
                  <c:v>70.125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32-41A2-83FA-F6313ABD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974415"/>
        <c:axId val="205975663"/>
      </c:scatterChart>
      <c:valAx>
        <c:axId val="205974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5975663"/>
        <c:crosses val="autoZero"/>
        <c:crossBetween val="midCat"/>
      </c:valAx>
      <c:valAx>
        <c:axId val="20597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597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 b="0" i="0" baseline="0">
                <a:effectLst/>
              </a:rPr>
              <a:t>Efekt faktora A pri rôznej úrovni faktora B</a:t>
            </a:r>
            <a:endParaRPr lang="sk-SK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'[4]graficke riesenie'!$I$104</c:f>
              <c:strCache>
                <c:ptCount val="1"/>
                <c:pt idx="0">
                  <c:v>SZ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riesenie'!$H$106:$H$107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riesenie'!$I$106:$I$107</c:f>
              <c:numCache>
                <c:formatCode>General</c:formatCode>
                <c:ptCount val="2"/>
                <c:pt idx="0">
                  <c:v>71.75</c:v>
                </c:pt>
                <c:pt idx="1">
                  <c:v>73.424999999999997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6A-4477-94EF-4F3FC715FE1A}"/>
            </c:ext>
          </c:extLst>
        </c:ser>
        <c:ser>
          <c:idx val="1"/>
          <c:order val="1"/>
          <c:tx>
            <c:strRef>
              <c:f>'[4]graficke riesenie'!$J$104</c:f>
              <c:strCache>
                <c:ptCount val="1"/>
                <c:pt idx="0">
                  <c:v>SV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'[4]graficke riesenie'!$I$105:$J$105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riesenie'!$J$106:$J$107</c:f>
              <c:numCache>
                <c:formatCode>General</c:formatCode>
                <c:ptCount val="2"/>
                <c:pt idx="0">
                  <c:v>69.8</c:v>
                </c:pt>
                <c:pt idx="1">
                  <c:v>70.125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6A-4477-94EF-4F3FC715F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974415"/>
        <c:axId val="205975663"/>
      </c:scatterChart>
      <c:valAx>
        <c:axId val="205974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5975663"/>
        <c:crosses val="autoZero"/>
        <c:crossBetween val="midCat"/>
      </c:valAx>
      <c:valAx>
        <c:axId val="205975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597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/>
              <a:t>Efekt faktora C pri rôznej úrovni faktora</a:t>
            </a:r>
            <a:r>
              <a:rPr lang="sk-SK" sz="1200" baseline="0"/>
              <a:t> A</a:t>
            </a:r>
            <a:endParaRPr lang="sk-SK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'[4]graficke riesenie'!$G$116</c:f>
              <c:strCache>
                <c:ptCount val="1"/>
                <c:pt idx="0">
                  <c:v>pôžička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riesenie'!$I$115:$J$115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riesenie'!$I$116:$J$116</c:f>
              <c:numCache>
                <c:formatCode>General</c:formatCode>
                <c:ptCount val="2"/>
                <c:pt idx="0">
                  <c:v>64.900000000000006</c:v>
                </c:pt>
                <c:pt idx="1">
                  <c:v>76.650000000000006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A9-4DCD-A8B3-5D32556BC4B4}"/>
            </c:ext>
          </c:extLst>
        </c:ser>
        <c:ser>
          <c:idx val="1"/>
          <c:order val="1"/>
          <c:tx>
            <c:strRef>
              <c:f>'[4]graficke riesenie'!$G$117</c:f>
              <c:strCache>
                <c:ptCount val="1"/>
                <c:pt idx="0">
                  <c:v>lízing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'[4]graficke riesenie'!$I$115:$J$115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riesenie'!$I$117:$J$117</c:f>
              <c:numCache>
                <c:formatCode>General</c:formatCode>
                <c:ptCount val="2"/>
                <c:pt idx="0">
                  <c:v>64.424999999999997</c:v>
                </c:pt>
                <c:pt idx="1">
                  <c:v>79.125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A9-4DCD-A8B3-5D32556B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461023"/>
        <c:axId val="2132461855"/>
      </c:scatterChart>
      <c:valAx>
        <c:axId val="2132461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2461855"/>
        <c:crosses val="autoZero"/>
        <c:crossBetween val="midCat"/>
      </c:valAx>
      <c:valAx>
        <c:axId val="21324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24610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200" b="0" i="0" baseline="0">
                <a:effectLst/>
              </a:rPr>
              <a:t>Efekt faktora A pri rôznej úrovni faktora C</a:t>
            </a:r>
            <a:endParaRPr lang="sk-SK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'[4]graficke riesenie'!$I$114</c:f>
              <c:strCache>
                <c:ptCount val="1"/>
                <c:pt idx="0">
                  <c:v>aktuálne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'[4]graficke riesenie'!$H$116:$H$117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riesenie'!$I$116:$I$117</c:f>
              <c:numCache>
                <c:formatCode>General</c:formatCode>
                <c:ptCount val="2"/>
                <c:pt idx="0">
                  <c:v>64.900000000000006</c:v>
                </c:pt>
                <c:pt idx="1">
                  <c:v>64.424999999999997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6B-4C5E-94B7-D02B3171388E}"/>
            </c:ext>
          </c:extLst>
        </c:ser>
        <c:ser>
          <c:idx val="1"/>
          <c:order val="1"/>
          <c:tx>
            <c:strRef>
              <c:f>'[4]graficke riesenie'!$J$114</c:f>
              <c:strCache>
                <c:ptCount val="1"/>
                <c:pt idx="0">
                  <c:v>rozšírené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'[4]graficke riesenie'!$H$116:$H$117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'[4]graficke riesenie'!$J$116:$J$117</c:f>
              <c:numCache>
                <c:formatCode>General</c:formatCode>
                <c:ptCount val="2"/>
                <c:pt idx="0">
                  <c:v>76.650000000000006</c:v>
                </c:pt>
                <c:pt idx="1">
                  <c:v>79.125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6B-4C5E-94B7-D02B31713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461023"/>
        <c:axId val="2132461855"/>
      </c:scatterChart>
      <c:valAx>
        <c:axId val="2132461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2461855"/>
        <c:crosses val="autoZero"/>
        <c:crossBetween val="midCat"/>
      </c:valAx>
      <c:valAx>
        <c:axId val="21324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24610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C cistota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'[1]vyp.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B6-4869-8801-0D7B29ED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12864"/>
        <c:axId val="197013440"/>
      </c:scatterChart>
      <c:valAx>
        <c:axId val="19701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13440"/>
        <c:crosses val="autoZero"/>
        <c:crossBetween val="midCat"/>
      </c:valAx>
      <c:valAx>
        <c:axId val="19701344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012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'[1]vyp. efektov-odozvova tabulka'!$I$24:$J$24</c:f>
              <c:strCache>
                <c:ptCount val="1"/>
              </c:strCache>
            </c:strRef>
          </c:tx>
          <c:yVal>
            <c:numRef>
              <c:f>'[1]vyp.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86-47AD-9594-13B946879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15168"/>
        <c:axId val="197015744"/>
      </c:scatterChart>
      <c:valAx>
        <c:axId val="19701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97015744"/>
        <c:crosses val="autoZero"/>
        <c:crossBetween val="midCat"/>
      </c:valAx>
      <c:valAx>
        <c:axId val="197015744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0151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'[1]vyp. efektov-odozvova tabulka'!$K$24:$L$24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88-4A10-8B8D-090AE335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394432"/>
        <c:axId val="197395008"/>
      </c:scatterChart>
      <c:valAx>
        <c:axId val="19739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97395008"/>
        <c:crosses val="autoZero"/>
        <c:crossBetween val="midCat"/>
      </c:valAx>
      <c:valAx>
        <c:axId val="197395008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394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BC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'[1]vyp. efektov-odozvova tabulka'!$M$24:$N$24</c:f>
              <c:strCache>
                <c:ptCount val="1"/>
              </c:strCache>
            </c:strRef>
          </c:tx>
          <c:yVal>
            <c:numRef>
              <c:f>'[1]vyp. efektov-odozvova tabulka'!$M$24:$N$24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41-4725-911A-9595356A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396736"/>
        <c:axId val="197397312"/>
      </c:scatterChart>
      <c:valAx>
        <c:axId val="19739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97397312"/>
        <c:crosses val="autoZero"/>
        <c:crossBetween val="midCat"/>
      </c:valAx>
      <c:valAx>
        <c:axId val="197397312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396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/>
              <a:t>ABC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'[1]vyp. efektov-odozvova tabulka'!$O$24:$P$24</c:f>
              <c:strCache>
                <c:ptCount val="1"/>
              </c:strCache>
            </c:strRef>
          </c:tx>
          <c:yVal>
            <c:numRef>
              <c:f>'[1]vyp. efektov-odozvova tabulka'!$G$24:$H$24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B8-4CCA-A4E4-3A5ADDB13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399040"/>
        <c:axId val="197399616"/>
      </c:scatterChart>
      <c:valAx>
        <c:axId val="19739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399616"/>
        <c:crosses val="autoZero"/>
        <c:crossBetween val="midCat"/>
      </c:valAx>
      <c:valAx>
        <c:axId val="19739961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3990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 teplota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tabulka'!$C$24:$D$24</c:f>
              <c:numCache>
                <c:formatCode>General</c:formatCode>
                <c:ptCount val="2"/>
                <c:pt idx="0">
                  <c:v>39.274999999999999</c:v>
                </c:pt>
                <c:pt idx="1">
                  <c:v>35.799999999999997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20-4535-B3FF-0FF0A9432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401344"/>
        <c:axId val="197401920"/>
      </c:scatterChart>
      <c:valAx>
        <c:axId val="1974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401920"/>
        <c:crosses val="autoZero"/>
        <c:crossBetween val="midCat"/>
      </c:valAx>
      <c:valAx>
        <c:axId val="197401920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401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</a:t>
            </a:r>
            <a:r>
              <a:rPr lang="sk-SK"/>
              <a:t> katalyzator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yVal>
            <c:numRef>
              <c:f>'[2]vyp. efektov-odozvova tabulka'!$E$24:$F$24</c:f>
              <c:numCache>
                <c:formatCode>General</c:formatCode>
                <c:ptCount val="2"/>
                <c:pt idx="0">
                  <c:v>30.975000000000001</c:v>
                </c:pt>
                <c:pt idx="1">
                  <c:v>44.1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8D-4E3D-BB51-407FA0BAC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15360"/>
        <c:axId val="197215936"/>
      </c:scatterChart>
      <c:valAx>
        <c:axId val="19721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97215936"/>
        <c:crosses val="autoZero"/>
        <c:crossBetween val="midCat"/>
      </c:valAx>
      <c:valAx>
        <c:axId val="197215936"/>
        <c:scaling>
          <c:orientation val="minMax"/>
          <c:max val="45"/>
          <c:min val="3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72153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18" Type="http://schemas.openxmlformats.org/officeDocument/2006/relationships/image" Target="../media/image44.png"/><Relationship Id="rId3" Type="http://schemas.openxmlformats.org/officeDocument/2006/relationships/image" Target="../media/image29.png"/><Relationship Id="rId21" Type="http://schemas.openxmlformats.org/officeDocument/2006/relationships/image" Target="../media/image47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3.png"/><Relationship Id="rId2" Type="http://schemas.openxmlformats.org/officeDocument/2006/relationships/image" Target="../media/image28.png"/><Relationship Id="rId16" Type="http://schemas.openxmlformats.org/officeDocument/2006/relationships/image" Target="../media/image42.png"/><Relationship Id="rId20" Type="http://schemas.openxmlformats.org/officeDocument/2006/relationships/image" Target="../media/image46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5" Type="http://schemas.openxmlformats.org/officeDocument/2006/relationships/image" Target="../media/image41.png"/><Relationship Id="rId23" Type="http://schemas.openxmlformats.org/officeDocument/2006/relationships/image" Target="../media/image49.png"/><Relationship Id="rId10" Type="http://schemas.openxmlformats.org/officeDocument/2006/relationships/image" Target="../media/image36.png"/><Relationship Id="rId19" Type="http://schemas.openxmlformats.org/officeDocument/2006/relationships/image" Target="../media/image45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Relationship Id="rId22" Type="http://schemas.openxmlformats.org/officeDocument/2006/relationships/image" Target="../media/image4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13" Type="http://schemas.openxmlformats.org/officeDocument/2006/relationships/chart" Target="../charts/chart22.xml"/><Relationship Id="rId3" Type="http://schemas.openxmlformats.org/officeDocument/2006/relationships/image" Target="../media/image54.png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image" Target="../media/image53.png"/><Relationship Id="rId16" Type="http://schemas.openxmlformats.org/officeDocument/2006/relationships/chart" Target="../charts/chart25.xml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chart" Target="../charts/chart20.xml"/><Relationship Id="rId5" Type="http://schemas.openxmlformats.org/officeDocument/2006/relationships/image" Target="../media/image56.png"/><Relationship Id="rId15" Type="http://schemas.openxmlformats.org/officeDocument/2006/relationships/chart" Target="../charts/chart24.xml"/><Relationship Id="rId10" Type="http://schemas.openxmlformats.org/officeDocument/2006/relationships/chart" Target="../charts/chart19.xml"/><Relationship Id="rId4" Type="http://schemas.openxmlformats.org/officeDocument/2006/relationships/image" Target="../media/image55.png"/><Relationship Id="rId9" Type="http://schemas.openxmlformats.org/officeDocument/2006/relationships/chart" Target="../charts/chart18.xml"/><Relationship Id="rId14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6.png"/><Relationship Id="rId1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88656</xdr:colOff>
      <xdr:row>10</xdr:row>
      <xdr:rowOff>173648</xdr:rowOff>
    </xdr:from>
    <xdr:to>
      <xdr:col>9</xdr:col>
      <xdr:colOff>135840</xdr:colOff>
      <xdr:row>11</xdr:row>
      <xdr:rowOff>28867</xdr:rowOff>
    </xdr:to>
    <xdr:sp macro="" textlink="">
      <xdr:nvSpPr>
        <xdr:cNvPr id="5" name="Ovál 4"/>
        <xdr:cNvSpPr/>
      </xdr:nvSpPr>
      <xdr:spPr>
        <a:xfrm>
          <a:off x="4613031" y="2145323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402981</xdr:colOff>
      <xdr:row>13</xdr:row>
      <xdr:rowOff>14654</xdr:rowOff>
    </xdr:from>
    <xdr:to>
      <xdr:col>10</xdr:col>
      <xdr:colOff>395654</xdr:colOff>
      <xdr:row>13</xdr:row>
      <xdr:rowOff>14654</xdr:rowOff>
    </xdr:to>
    <xdr:cxnSp macro="">
      <xdr:nvCxnSpPr>
        <xdr:cNvPr id="9" name="Rovná spojovacia šípka 8"/>
        <xdr:cNvCxnSpPr/>
      </xdr:nvCxnSpPr>
      <xdr:spPr>
        <a:xfrm>
          <a:off x="5460756" y="1157654"/>
          <a:ext cx="1211873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424961</xdr:colOff>
      <xdr:row>9</xdr:row>
      <xdr:rowOff>161192</xdr:rowOff>
    </xdr:from>
    <xdr:to>
      <xdr:col>8</xdr:col>
      <xdr:colOff>432288</xdr:colOff>
      <xdr:row>13</xdr:row>
      <xdr:rowOff>109904</xdr:rowOff>
    </xdr:to>
    <xdr:cxnSp macro="">
      <xdr:nvCxnSpPr>
        <xdr:cNvPr id="10" name="Rovná spojovacia šípka 9"/>
        <xdr:cNvCxnSpPr/>
      </xdr:nvCxnSpPr>
      <xdr:spPr>
        <a:xfrm flipH="1" flipV="1">
          <a:off x="5482736" y="542192"/>
          <a:ext cx="7327" cy="7107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41031</xdr:colOff>
      <xdr:row>10</xdr:row>
      <xdr:rowOff>37367</xdr:rowOff>
    </xdr:from>
    <xdr:to>
      <xdr:col>10</xdr:col>
      <xdr:colOff>341435</xdr:colOff>
      <xdr:row>11</xdr:row>
      <xdr:rowOff>66675</xdr:rowOff>
    </xdr:to>
    <xdr:sp macro="" textlink="">
      <xdr:nvSpPr>
        <xdr:cNvPr id="11" name="BlokTextu 10"/>
        <xdr:cNvSpPr txBox="1"/>
      </xdr:nvSpPr>
      <xdr:spPr>
        <a:xfrm>
          <a:off x="5175006" y="2009042"/>
          <a:ext cx="300404" cy="2198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IV</a:t>
          </a:r>
        </a:p>
      </xdr:txBody>
    </xdr:sp>
    <xdr:clientData/>
  </xdr:twoCellAnchor>
  <xdr:twoCellAnchor>
    <xdr:from>
      <xdr:col>10</xdr:col>
      <xdr:colOff>55685</xdr:colOff>
      <xdr:row>11</xdr:row>
      <xdr:rowOff>106973</xdr:rowOff>
    </xdr:from>
    <xdr:to>
      <xdr:col>10</xdr:col>
      <xdr:colOff>356089</xdr:colOff>
      <xdr:row>12</xdr:row>
      <xdr:rowOff>136281</xdr:rowOff>
    </xdr:to>
    <xdr:sp macro="" textlink="">
      <xdr:nvSpPr>
        <xdr:cNvPr id="12" name="BlokTextu 11"/>
        <xdr:cNvSpPr txBox="1"/>
      </xdr:nvSpPr>
      <xdr:spPr>
        <a:xfrm>
          <a:off x="5189660" y="2269148"/>
          <a:ext cx="300404" cy="2579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III</a:t>
          </a:r>
        </a:p>
      </xdr:txBody>
    </xdr:sp>
    <xdr:clientData/>
  </xdr:twoCellAnchor>
  <xdr:twoCellAnchor>
    <xdr:from>
      <xdr:col>9</xdr:col>
      <xdr:colOff>120894</xdr:colOff>
      <xdr:row>10</xdr:row>
      <xdr:rowOff>39566</xdr:rowOff>
    </xdr:from>
    <xdr:to>
      <xdr:col>9</xdr:col>
      <xdr:colOff>421298</xdr:colOff>
      <xdr:row>11</xdr:row>
      <xdr:rowOff>68874</xdr:rowOff>
    </xdr:to>
    <xdr:sp macro="" textlink="">
      <xdr:nvSpPr>
        <xdr:cNvPr id="13" name="BlokTextu 12"/>
        <xdr:cNvSpPr txBox="1"/>
      </xdr:nvSpPr>
      <xdr:spPr>
        <a:xfrm>
          <a:off x="4645269" y="2011241"/>
          <a:ext cx="300404" cy="21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II</a:t>
          </a:r>
        </a:p>
      </xdr:txBody>
    </xdr:sp>
    <xdr:clientData/>
  </xdr:twoCellAnchor>
  <xdr:twoCellAnchor>
    <xdr:from>
      <xdr:col>9</xdr:col>
      <xdr:colOff>95250</xdr:colOff>
      <xdr:row>11</xdr:row>
      <xdr:rowOff>117231</xdr:rowOff>
    </xdr:from>
    <xdr:to>
      <xdr:col>9</xdr:col>
      <xdr:colOff>395654</xdr:colOff>
      <xdr:row>12</xdr:row>
      <xdr:rowOff>146539</xdr:rowOff>
    </xdr:to>
    <xdr:sp macro="" textlink="">
      <xdr:nvSpPr>
        <xdr:cNvPr id="14" name="BlokTextu 13"/>
        <xdr:cNvSpPr txBox="1"/>
      </xdr:nvSpPr>
      <xdr:spPr>
        <a:xfrm>
          <a:off x="5762625" y="879231"/>
          <a:ext cx="300404" cy="2198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</a:t>
          </a:r>
        </a:p>
      </xdr:txBody>
    </xdr:sp>
    <xdr:clientData/>
  </xdr:twoCellAnchor>
  <xdr:twoCellAnchor>
    <xdr:from>
      <xdr:col>11</xdr:col>
      <xdr:colOff>124557</xdr:colOff>
      <xdr:row>11</xdr:row>
      <xdr:rowOff>36635</xdr:rowOff>
    </xdr:from>
    <xdr:to>
      <xdr:col>12</xdr:col>
      <xdr:colOff>490904</xdr:colOff>
      <xdr:row>11</xdr:row>
      <xdr:rowOff>43962</xdr:rowOff>
    </xdr:to>
    <xdr:cxnSp macro="">
      <xdr:nvCxnSpPr>
        <xdr:cNvPr id="15" name="Rovná spojovacia šípka 14"/>
        <xdr:cNvCxnSpPr/>
      </xdr:nvCxnSpPr>
      <xdr:spPr>
        <a:xfrm>
          <a:off x="7011132" y="798635"/>
          <a:ext cx="975947" cy="732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87190</xdr:colOff>
      <xdr:row>9</xdr:row>
      <xdr:rowOff>181707</xdr:rowOff>
    </xdr:from>
    <xdr:to>
      <xdr:col>12</xdr:col>
      <xdr:colOff>564173</xdr:colOff>
      <xdr:row>11</xdr:row>
      <xdr:rowOff>124558</xdr:rowOff>
    </xdr:to>
    <xdr:sp macro="" textlink="">
      <xdr:nvSpPr>
        <xdr:cNvPr id="16" name="BlokTextu 15"/>
        <xdr:cNvSpPr txBox="1"/>
      </xdr:nvSpPr>
      <xdr:spPr>
        <a:xfrm>
          <a:off x="7033113" y="1962149"/>
          <a:ext cx="1085118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rgbClr val="C00000"/>
              </a:solidFill>
            </a:rPr>
            <a:t>transformacia</a:t>
          </a:r>
        </a:p>
      </xdr:txBody>
    </xdr:sp>
    <xdr:clientData/>
  </xdr:twoCellAnchor>
  <xdr:twoCellAnchor>
    <xdr:from>
      <xdr:col>13</xdr:col>
      <xdr:colOff>90854</xdr:colOff>
      <xdr:row>12</xdr:row>
      <xdr:rowOff>5129</xdr:rowOff>
    </xdr:from>
    <xdr:to>
      <xdr:col>15</xdr:col>
      <xdr:colOff>83526</xdr:colOff>
      <xdr:row>12</xdr:row>
      <xdr:rowOff>5129</xdr:rowOff>
    </xdr:to>
    <xdr:cxnSp macro="">
      <xdr:nvCxnSpPr>
        <xdr:cNvPr id="17" name="Rovná spojovacia šípka 16"/>
        <xdr:cNvCxnSpPr/>
      </xdr:nvCxnSpPr>
      <xdr:spPr>
        <a:xfrm>
          <a:off x="7053629" y="2395904"/>
          <a:ext cx="1211872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600075</xdr:colOff>
      <xdr:row>8</xdr:row>
      <xdr:rowOff>128954</xdr:rowOff>
    </xdr:from>
    <xdr:to>
      <xdr:col>13</xdr:col>
      <xdr:colOff>603739</xdr:colOff>
      <xdr:row>13</xdr:row>
      <xdr:rowOff>152400</xdr:rowOff>
    </xdr:to>
    <xdr:cxnSp macro="">
      <xdr:nvCxnSpPr>
        <xdr:cNvPr id="18" name="Rovná spojovacia šípka 17"/>
        <xdr:cNvCxnSpPr/>
      </xdr:nvCxnSpPr>
      <xdr:spPr>
        <a:xfrm flipV="1">
          <a:off x="7562850" y="1719629"/>
          <a:ext cx="3664" cy="105214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571500</xdr:colOff>
      <xdr:row>10</xdr:row>
      <xdr:rowOff>171450</xdr:rowOff>
    </xdr:from>
    <xdr:to>
      <xdr:col>10</xdr:col>
      <xdr:colOff>9084</xdr:colOff>
      <xdr:row>11</xdr:row>
      <xdr:rowOff>26669</xdr:rowOff>
    </xdr:to>
    <xdr:sp macro="" textlink="">
      <xdr:nvSpPr>
        <xdr:cNvPr id="19" name="Ovál 18"/>
        <xdr:cNvSpPr/>
      </xdr:nvSpPr>
      <xdr:spPr>
        <a:xfrm>
          <a:off x="5095875" y="21431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9</xdr:col>
      <xdr:colOff>85725</xdr:colOff>
      <xdr:row>11</xdr:row>
      <xdr:rowOff>209550</xdr:rowOff>
    </xdr:from>
    <xdr:to>
      <xdr:col>9</xdr:col>
      <xdr:colOff>132909</xdr:colOff>
      <xdr:row>12</xdr:row>
      <xdr:rowOff>26669</xdr:rowOff>
    </xdr:to>
    <xdr:sp macro="" textlink="">
      <xdr:nvSpPr>
        <xdr:cNvPr id="20" name="Ovál 19"/>
        <xdr:cNvSpPr/>
      </xdr:nvSpPr>
      <xdr:spPr>
        <a:xfrm>
          <a:off x="4610100" y="23717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9</xdr:col>
      <xdr:colOff>581025</xdr:colOff>
      <xdr:row>11</xdr:row>
      <xdr:rowOff>209550</xdr:rowOff>
    </xdr:from>
    <xdr:to>
      <xdr:col>10</xdr:col>
      <xdr:colOff>18609</xdr:colOff>
      <xdr:row>12</xdr:row>
      <xdr:rowOff>26669</xdr:rowOff>
    </xdr:to>
    <xdr:sp macro="" textlink="">
      <xdr:nvSpPr>
        <xdr:cNvPr id="21" name="Ovál 20"/>
        <xdr:cNvSpPr/>
      </xdr:nvSpPr>
      <xdr:spPr>
        <a:xfrm>
          <a:off x="5105400" y="23717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13</xdr:col>
      <xdr:colOff>247650</xdr:colOff>
      <xdr:row>13</xdr:row>
      <xdr:rowOff>57150</xdr:rowOff>
    </xdr:from>
    <xdr:to>
      <xdr:col>13</xdr:col>
      <xdr:colOff>294834</xdr:colOff>
      <xdr:row>13</xdr:row>
      <xdr:rowOff>102869</xdr:rowOff>
    </xdr:to>
    <xdr:sp macro="" textlink="">
      <xdr:nvSpPr>
        <xdr:cNvPr id="23" name="Ovál 22"/>
        <xdr:cNvSpPr/>
      </xdr:nvSpPr>
      <xdr:spPr>
        <a:xfrm>
          <a:off x="7210425" y="26765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14</xdr:col>
      <xdr:colOff>266700</xdr:colOff>
      <xdr:row>13</xdr:row>
      <xdr:rowOff>57150</xdr:rowOff>
    </xdr:from>
    <xdr:to>
      <xdr:col>14</xdr:col>
      <xdr:colOff>313884</xdr:colOff>
      <xdr:row>13</xdr:row>
      <xdr:rowOff>102869</xdr:rowOff>
    </xdr:to>
    <xdr:sp macro="" textlink="">
      <xdr:nvSpPr>
        <xdr:cNvPr id="24" name="Ovál 23"/>
        <xdr:cNvSpPr/>
      </xdr:nvSpPr>
      <xdr:spPr>
        <a:xfrm>
          <a:off x="7839075" y="267652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14</xdr:col>
      <xdr:colOff>266700</xdr:colOff>
      <xdr:row>10</xdr:row>
      <xdr:rowOff>142875</xdr:rowOff>
    </xdr:from>
    <xdr:to>
      <xdr:col>14</xdr:col>
      <xdr:colOff>313884</xdr:colOff>
      <xdr:row>10</xdr:row>
      <xdr:rowOff>188594</xdr:rowOff>
    </xdr:to>
    <xdr:sp macro="" textlink="">
      <xdr:nvSpPr>
        <xdr:cNvPr id="25" name="Ovál 24"/>
        <xdr:cNvSpPr/>
      </xdr:nvSpPr>
      <xdr:spPr>
        <a:xfrm>
          <a:off x="7839075" y="2114550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13</xdr:col>
      <xdr:colOff>247650</xdr:colOff>
      <xdr:row>10</xdr:row>
      <xdr:rowOff>152400</xdr:rowOff>
    </xdr:from>
    <xdr:to>
      <xdr:col>13</xdr:col>
      <xdr:colOff>294834</xdr:colOff>
      <xdr:row>11</xdr:row>
      <xdr:rowOff>7619</xdr:rowOff>
    </xdr:to>
    <xdr:sp macro="" textlink="">
      <xdr:nvSpPr>
        <xdr:cNvPr id="27" name="Ovál 26"/>
        <xdr:cNvSpPr/>
      </xdr:nvSpPr>
      <xdr:spPr>
        <a:xfrm>
          <a:off x="7210425" y="2124075"/>
          <a:ext cx="47184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13</xdr:col>
      <xdr:colOff>276225</xdr:colOff>
      <xdr:row>12</xdr:row>
      <xdr:rowOff>171450</xdr:rowOff>
    </xdr:from>
    <xdr:to>
      <xdr:col>13</xdr:col>
      <xdr:colOff>576629</xdr:colOff>
      <xdr:row>14</xdr:row>
      <xdr:rowOff>10258</xdr:rowOff>
    </xdr:to>
    <xdr:sp macro="" textlink="">
      <xdr:nvSpPr>
        <xdr:cNvPr id="28" name="BlokTextu 27"/>
        <xdr:cNvSpPr txBox="1"/>
      </xdr:nvSpPr>
      <xdr:spPr>
        <a:xfrm>
          <a:off x="7239000" y="2562225"/>
          <a:ext cx="300404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</a:t>
          </a:r>
        </a:p>
      </xdr:txBody>
    </xdr:sp>
    <xdr:clientData/>
  </xdr:twoCellAnchor>
  <xdr:twoCellAnchor>
    <xdr:from>
      <xdr:col>13</xdr:col>
      <xdr:colOff>266700</xdr:colOff>
      <xdr:row>10</xdr:row>
      <xdr:rowOff>19050</xdr:rowOff>
    </xdr:from>
    <xdr:to>
      <xdr:col>13</xdr:col>
      <xdr:colOff>567104</xdr:colOff>
      <xdr:row>11</xdr:row>
      <xdr:rowOff>48358</xdr:rowOff>
    </xdr:to>
    <xdr:sp macro="" textlink="">
      <xdr:nvSpPr>
        <xdr:cNvPr id="29" name="BlokTextu 28"/>
        <xdr:cNvSpPr txBox="1"/>
      </xdr:nvSpPr>
      <xdr:spPr>
        <a:xfrm>
          <a:off x="7229475" y="1990725"/>
          <a:ext cx="300404" cy="21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II</a:t>
          </a:r>
        </a:p>
      </xdr:txBody>
    </xdr:sp>
    <xdr:clientData/>
  </xdr:twoCellAnchor>
  <xdr:twoCellAnchor>
    <xdr:from>
      <xdr:col>14</xdr:col>
      <xdr:colOff>276225</xdr:colOff>
      <xdr:row>12</xdr:row>
      <xdr:rowOff>161925</xdr:rowOff>
    </xdr:from>
    <xdr:to>
      <xdr:col>14</xdr:col>
      <xdr:colOff>576629</xdr:colOff>
      <xdr:row>13</xdr:row>
      <xdr:rowOff>153133</xdr:rowOff>
    </xdr:to>
    <xdr:sp macro="" textlink="">
      <xdr:nvSpPr>
        <xdr:cNvPr id="30" name="BlokTextu 29"/>
        <xdr:cNvSpPr txBox="1"/>
      </xdr:nvSpPr>
      <xdr:spPr>
        <a:xfrm>
          <a:off x="7848600" y="2552700"/>
          <a:ext cx="300404" cy="21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III</a:t>
          </a:r>
        </a:p>
      </xdr:txBody>
    </xdr:sp>
    <xdr:clientData/>
  </xdr:twoCellAnchor>
  <xdr:twoCellAnchor>
    <xdr:from>
      <xdr:col>14</xdr:col>
      <xdr:colOff>257175</xdr:colOff>
      <xdr:row>10</xdr:row>
      <xdr:rowOff>19050</xdr:rowOff>
    </xdr:from>
    <xdr:to>
      <xdr:col>14</xdr:col>
      <xdr:colOff>557579</xdr:colOff>
      <xdr:row>11</xdr:row>
      <xdr:rowOff>48358</xdr:rowOff>
    </xdr:to>
    <xdr:sp macro="" textlink="">
      <xdr:nvSpPr>
        <xdr:cNvPr id="31" name="BlokTextu 30"/>
        <xdr:cNvSpPr txBox="1"/>
      </xdr:nvSpPr>
      <xdr:spPr>
        <a:xfrm>
          <a:off x="7829550" y="1990725"/>
          <a:ext cx="300404" cy="21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IV</a:t>
          </a:r>
        </a:p>
      </xdr:txBody>
    </xdr:sp>
    <xdr:clientData/>
  </xdr:twoCellAnchor>
  <xdr:twoCellAnchor>
    <xdr:from>
      <xdr:col>11</xdr:col>
      <xdr:colOff>227137</xdr:colOff>
      <xdr:row>11</xdr:row>
      <xdr:rowOff>75736</xdr:rowOff>
    </xdr:from>
    <xdr:to>
      <xdr:col>12</xdr:col>
      <xdr:colOff>295668</xdr:colOff>
      <xdr:row>12</xdr:row>
      <xdr:rowOff>131152</xdr:rowOff>
    </xdr:to>
    <xdr:pic>
      <xdr:nvPicPr>
        <xdr:cNvPr id="32" name="Obrázok 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12" y="2237911"/>
          <a:ext cx="678131" cy="28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466725</xdr:colOff>
      <xdr:row>25</xdr:row>
      <xdr:rowOff>0</xdr:rowOff>
    </xdr:from>
    <xdr:to>
      <xdr:col>12</xdr:col>
      <xdr:colOff>247650</xdr:colOff>
      <xdr:row>26</xdr:row>
      <xdr:rowOff>28575</xdr:rowOff>
    </xdr:to>
    <xdr:pic>
      <xdr:nvPicPr>
        <xdr:cNvPr id="33" name="Obrázok 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981575"/>
          <a:ext cx="28289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514350</xdr:colOff>
      <xdr:row>26</xdr:row>
      <xdr:rowOff>76200</xdr:rowOff>
    </xdr:from>
    <xdr:to>
      <xdr:col>5</xdr:col>
      <xdr:colOff>304800</xdr:colOff>
      <xdr:row>31</xdr:row>
      <xdr:rowOff>19050</xdr:rowOff>
    </xdr:to>
    <xdr:pic>
      <xdr:nvPicPr>
        <xdr:cNvPr id="34" name="Obrázok 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248275"/>
          <a:ext cx="16192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12</xdr:row>
      <xdr:rowOff>180975</xdr:rowOff>
    </xdr:from>
    <xdr:to>
      <xdr:col>9</xdr:col>
      <xdr:colOff>381000</xdr:colOff>
      <xdr:row>14</xdr:row>
      <xdr:rowOff>19783</xdr:rowOff>
    </xdr:to>
    <xdr:sp macro="" textlink="">
      <xdr:nvSpPr>
        <xdr:cNvPr id="35" name="BlokTextu 34"/>
        <xdr:cNvSpPr txBox="1"/>
      </xdr:nvSpPr>
      <xdr:spPr>
        <a:xfrm>
          <a:off x="5743575" y="2571750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10</a:t>
          </a:r>
        </a:p>
      </xdr:txBody>
    </xdr:sp>
    <xdr:clientData/>
  </xdr:twoCellAnchor>
  <xdr:twoCellAnchor>
    <xdr:from>
      <xdr:col>9</xdr:col>
      <xdr:colOff>438150</xdr:colOff>
      <xdr:row>12</xdr:row>
      <xdr:rowOff>190500</xdr:rowOff>
    </xdr:from>
    <xdr:to>
      <xdr:col>10</xdr:col>
      <xdr:colOff>209550</xdr:colOff>
      <xdr:row>14</xdr:row>
      <xdr:rowOff>29308</xdr:rowOff>
    </xdr:to>
    <xdr:sp macro="" textlink="">
      <xdr:nvSpPr>
        <xdr:cNvPr id="37" name="BlokTextu 36"/>
        <xdr:cNvSpPr txBox="1"/>
      </xdr:nvSpPr>
      <xdr:spPr>
        <a:xfrm>
          <a:off x="6181725" y="258127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15</a:t>
          </a:r>
        </a:p>
      </xdr:txBody>
    </xdr:sp>
    <xdr:clientData/>
  </xdr:twoCellAnchor>
  <xdr:twoCellAnchor>
    <xdr:from>
      <xdr:col>14</xdr:col>
      <xdr:colOff>190500</xdr:colOff>
      <xdr:row>11</xdr:row>
      <xdr:rowOff>171450</xdr:rowOff>
    </xdr:from>
    <xdr:to>
      <xdr:col>14</xdr:col>
      <xdr:colOff>571500</xdr:colOff>
      <xdr:row>12</xdr:row>
      <xdr:rowOff>200758</xdr:rowOff>
    </xdr:to>
    <xdr:sp macro="" textlink="">
      <xdr:nvSpPr>
        <xdr:cNvPr id="38" name="BlokTextu 37"/>
        <xdr:cNvSpPr txBox="1"/>
      </xdr:nvSpPr>
      <xdr:spPr>
        <a:xfrm>
          <a:off x="8982075" y="233362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1</a:t>
          </a:r>
        </a:p>
      </xdr:txBody>
    </xdr:sp>
    <xdr:clientData/>
  </xdr:twoCellAnchor>
  <xdr:twoCellAnchor>
    <xdr:from>
      <xdr:col>13</xdr:col>
      <xdr:colOff>533400</xdr:colOff>
      <xdr:row>10</xdr:row>
      <xdr:rowOff>19050</xdr:rowOff>
    </xdr:from>
    <xdr:to>
      <xdr:col>14</xdr:col>
      <xdr:colOff>304800</xdr:colOff>
      <xdr:row>11</xdr:row>
      <xdr:rowOff>86458</xdr:rowOff>
    </xdr:to>
    <xdr:sp macro="" textlink="">
      <xdr:nvSpPr>
        <xdr:cNvPr id="39" name="BlokTextu 38"/>
        <xdr:cNvSpPr txBox="1"/>
      </xdr:nvSpPr>
      <xdr:spPr>
        <a:xfrm>
          <a:off x="8715375" y="199072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1</a:t>
          </a:r>
        </a:p>
      </xdr:txBody>
    </xdr:sp>
    <xdr:clientData/>
  </xdr:twoCellAnchor>
  <xdr:twoCellAnchor>
    <xdr:from>
      <xdr:col>13</xdr:col>
      <xdr:colOff>533400</xdr:colOff>
      <xdr:row>12</xdr:row>
      <xdr:rowOff>171450</xdr:rowOff>
    </xdr:from>
    <xdr:to>
      <xdr:col>14</xdr:col>
      <xdr:colOff>304800</xdr:colOff>
      <xdr:row>14</xdr:row>
      <xdr:rowOff>10258</xdr:rowOff>
    </xdr:to>
    <xdr:sp macro="" textlink="">
      <xdr:nvSpPr>
        <xdr:cNvPr id="40" name="BlokTextu 39"/>
        <xdr:cNvSpPr txBox="1"/>
      </xdr:nvSpPr>
      <xdr:spPr>
        <a:xfrm>
          <a:off x="8715375" y="256222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-1</a:t>
          </a:r>
        </a:p>
      </xdr:txBody>
    </xdr:sp>
    <xdr:clientData/>
  </xdr:twoCellAnchor>
  <xdr:twoCellAnchor>
    <xdr:from>
      <xdr:col>13</xdr:col>
      <xdr:colOff>114300</xdr:colOff>
      <xdr:row>11</xdr:row>
      <xdr:rowOff>171450</xdr:rowOff>
    </xdr:from>
    <xdr:to>
      <xdr:col>13</xdr:col>
      <xdr:colOff>495300</xdr:colOff>
      <xdr:row>12</xdr:row>
      <xdr:rowOff>200758</xdr:rowOff>
    </xdr:to>
    <xdr:sp macro="" textlink="">
      <xdr:nvSpPr>
        <xdr:cNvPr id="41" name="BlokTextu 40"/>
        <xdr:cNvSpPr txBox="1"/>
      </xdr:nvSpPr>
      <xdr:spPr>
        <a:xfrm>
          <a:off x="8296275" y="233362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-1</a:t>
          </a:r>
        </a:p>
      </xdr:txBody>
    </xdr:sp>
    <xdr:clientData/>
  </xdr:twoCellAnchor>
  <xdr:twoCellAnchor>
    <xdr:from>
      <xdr:col>8</xdr:col>
      <xdr:colOff>238125</xdr:colOff>
      <xdr:row>11</xdr:row>
      <xdr:rowOff>114300</xdr:rowOff>
    </xdr:from>
    <xdr:to>
      <xdr:col>9</xdr:col>
      <xdr:colOff>9525</xdr:colOff>
      <xdr:row>12</xdr:row>
      <xdr:rowOff>143608</xdr:rowOff>
    </xdr:to>
    <xdr:sp macro="" textlink="">
      <xdr:nvSpPr>
        <xdr:cNvPr id="42" name="BlokTextu 41"/>
        <xdr:cNvSpPr txBox="1"/>
      </xdr:nvSpPr>
      <xdr:spPr>
        <a:xfrm>
          <a:off x="5372100" y="2276475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5</a:t>
          </a:r>
        </a:p>
      </xdr:txBody>
    </xdr:sp>
    <xdr:clientData/>
  </xdr:twoCellAnchor>
  <xdr:twoCellAnchor>
    <xdr:from>
      <xdr:col>8</xdr:col>
      <xdr:colOff>228600</xdr:colOff>
      <xdr:row>10</xdr:row>
      <xdr:rowOff>85725</xdr:rowOff>
    </xdr:from>
    <xdr:to>
      <xdr:col>9</xdr:col>
      <xdr:colOff>0</xdr:colOff>
      <xdr:row>11</xdr:row>
      <xdr:rowOff>153133</xdr:rowOff>
    </xdr:to>
    <xdr:sp macro="" textlink="">
      <xdr:nvSpPr>
        <xdr:cNvPr id="43" name="BlokTextu 42"/>
        <xdr:cNvSpPr txBox="1"/>
      </xdr:nvSpPr>
      <xdr:spPr>
        <a:xfrm>
          <a:off x="5362575" y="2057400"/>
          <a:ext cx="381000" cy="257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7</a:t>
          </a:r>
        </a:p>
      </xdr:txBody>
    </xdr:sp>
    <xdr:clientData/>
  </xdr:twoCellAnchor>
  <xdr:twoCellAnchor>
    <xdr:from>
      <xdr:col>6</xdr:col>
      <xdr:colOff>95250</xdr:colOff>
      <xdr:row>59</xdr:row>
      <xdr:rowOff>28575</xdr:rowOff>
    </xdr:from>
    <xdr:to>
      <xdr:col>8</xdr:col>
      <xdr:colOff>428625</xdr:colOff>
      <xdr:row>61</xdr:row>
      <xdr:rowOff>104775</xdr:rowOff>
    </xdr:to>
    <xdr:pic>
      <xdr:nvPicPr>
        <xdr:cNvPr id="44" name="Obrázok 4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1144250"/>
          <a:ext cx="15525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95250</xdr:colOff>
      <xdr:row>59</xdr:row>
      <xdr:rowOff>9525</xdr:rowOff>
    </xdr:from>
    <xdr:to>
      <xdr:col>10</xdr:col>
      <xdr:colOff>571500</xdr:colOff>
      <xdr:row>60</xdr:row>
      <xdr:rowOff>161925</xdr:rowOff>
    </xdr:to>
    <xdr:pic>
      <xdr:nvPicPr>
        <xdr:cNvPr id="45" name="Obrázok 4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1125200"/>
          <a:ext cx="10858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63</xdr:row>
      <xdr:rowOff>47625</xdr:rowOff>
    </xdr:from>
    <xdr:to>
      <xdr:col>11</xdr:col>
      <xdr:colOff>95250</xdr:colOff>
      <xdr:row>65</xdr:row>
      <xdr:rowOff>31374</xdr:rowOff>
    </xdr:to>
    <xdr:pic>
      <xdr:nvPicPr>
        <xdr:cNvPr id="46" name="Obrázok 4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925300"/>
          <a:ext cx="3076575" cy="364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57</xdr:row>
          <xdr:rowOff>76200</xdr:rowOff>
        </xdr:from>
        <xdr:to>
          <xdr:col>22</xdr:col>
          <xdr:colOff>276225</xdr:colOff>
          <xdr:row>69</xdr:row>
          <xdr:rowOff>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15</xdr:col>
      <xdr:colOff>552450</xdr:colOff>
      <xdr:row>0</xdr:row>
      <xdr:rowOff>0</xdr:rowOff>
    </xdr:from>
    <xdr:to>
      <xdr:col>23</xdr:col>
      <xdr:colOff>248288</xdr:colOff>
      <xdr:row>16</xdr:row>
      <xdr:rowOff>200504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53625" y="0"/>
          <a:ext cx="4572638" cy="3429479"/>
        </a:xfrm>
        <a:prstGeom prst="rect">
          <a:avLst/>
        </a:prstGeom>
      </xdr:spPr>
    </xdr:pic>
    <xdr:clientData/>
  </xdr:twoCellAnchor>
  <xdr:twoCellAnchor>
    <xdr:from>
      <xdr:col>13</xdr:col>
      <xdr:colOff>285750</xdr:colOff>
      <xdr:row>19</xdr:row>
      <xdr:rowOff>57150</xdr:rowOff>
    </xdr:from>
    <xdr:to>
      <xdr:col>14</xdr:col>
      <xdr:colOff>342900</xdr:colOff>
      <xdr:row>22</xdr:row>
      <xdr:rowOff>152400</xdr:rowOff>
    </xdr:to>
    <xdr:sp macro="" textlink="">
      <xdr:nvSpPr>
        <xdr:cNvPr id="3" name="Obdĺžnik 2"/>
        <xdr:cNvSpPr/>
      </xdr:nvSpPr>
      <xdr:spPr>
        <a:xfrm>
          <a:off x="8467725" y="3895725"/>
          <a:ext cx="666750" cy="666750"/>
        </a:xfrm>
        <a:prstGeom prst="rect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15</xdr:col>
      <xdr:colOff>95250</xdr:colOff>
      <xdr:row>23</xdr:row>
      <xdr:rowOff>66675</xdr:rowOff>
    </xdr:from>
    <xdr:to>
      <xdr:col>15</xdr:col>
      <xdr:colOff>485775</xdr:colOff>
      <xdr:row>23</xdr:row>
      <xdr:rowOff>66675</xdr:rowOff>
    </xdr:to>
    <xdr:cxnSp macro="">
      <xdr:nvCxnSpPr>
        <xdr:cNvPr id="6" name="Rovná spojovacia šípka 5"/>
        <xdr:cNvCxnSpPr/>
      </xdr:nvCxnSpPr>
      <xdr:spPr>
        <a:xfrm>
          <a:off x="9505950" y="4667250"/>
          <a:ext cx="3905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21</xdr:row>
      <xdr:rowOff>123825</xdr:rowOff>
    </xdr:from>
    <xdr:to>
      <xdr:col>15</xdr:col>
      <xdr:colOff>133350</xdr:colOff>
      <xdr:row>23</xdr:row>
      <xdr:rowOff>85725</xdr:rowOff>
    </xdr:to>
    <xdr:cxnSp macro="">
      <xdr:nvCxnSpPr>
        <xdr:cNvPr id="8" name="Rovná spojovacia šípka 7"/>
        <xdr:cNvCxnSpPr/>
      </xdr:nvCxnSpPr>
      <xdr:spPr>
        <a:xfrm flipV="1">
          <a:off x="9544050" y="4343400"/>
          <a:ext cx="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142875</xdr:colOff>
      <xdr:row>23</xdr:row>
      <xdr:rowOff>19051</xdr:rowOff>
    </xdr:from>
    <xdr:to>
      <xdr:col>16</xdr:col>
      <xdr:colOff>76200</xdr:colOff>
      <xdr:row>24</xdr:row>
      <xdr:rowOff>19051</xdr:rowOff>
    </xdr:to>
    <xdr:sp macro="" textlink="">
      <xdr:nvSpPr>
        <xdr:cNvPr id="22" name="BlokTextu 21"/>
        <xdr:cNvSpPr txBox="1"/>
      </xdr:nvSpPr>
      <xdr:spPr>
        <a:xfrm>
          <a:off x="9553575" y="4619626"/>
          <a:ext cx="5429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/>
            <a:t>x1</a:t>
          </a:r>
        </a:p>
      </xdr:txBody>
    </xdr:sp>
    <xdr:clientData/>
  </xdr:twoCellAnchor>
  <xdr:twoCellAnchor>
    <xdr:from>
      <xdr:col>15</xdr:col>
      <xdr:colOff>76200</xdr:colOff>
      <xdr:row>22</xdr:row>
      <xdr:rowOff>0</xdr:rowOff>
    </xdr:from>
    <xdr:to>
      <xdr:col>16</xdr:col>
      <xdr:colOff>9525</xdr:colOff>
      <xdr:row>23</xdr:row>
      <xdr:rowOff>0</xdr:rowOff>
    </xdr:to>
    <xdr:sp macro="" textlink="">
      <xdr:nvSpPr>
        <xdr:cNvPr id="47" name="BlokTextu 46"/>
        <xdr:cNvSpPr txBox="1"/>
      </xdr:nvSpPr>
      <xdr:spPr>
        <a:xfrm>
          <a:off x="9486900" y="4410075"/>
          <a:ext cx="5429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800"/>
            <a:t>x2</a:t>
          </a:r>
        </a:p>
      </xdr:txBody>
    </xdr:sp>
    <xdr:clientData/>
  </xdr:twoCellAnchor>
  <xdr:twoCellAnchor editAs="oneCell">
    <xdr:from>
      <xdr:col>12</xdr:col>
      <xdr:colOff>14654</xdr:colOff>
      <xdr:row>40</xdr:row>
      <xdr:rowOff>1</xdr:rowOff>
    </xdr:from>
    <xdr:to>
      <xdr:col>17</xdr:col>
      <xdr:colOff>534866</xdr:colOff>
      <xdr:row>42</xdr:row>
      <xdr:rowOff>84703</xdr:rowOff>
    </xdr:to>
    <xdr:pic>
      <xdr:nvPicPr>
        <xdr:cNvPr id="48" name="Obrázok 4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44154" y="6029326"/>
          <a:ext cx="3568212" cy="465702"/>
        </a:xfrm>
        <a:prstGeom prst="rect">
          <a:avLst/>
        </a:prstGeom>
      </xdr:spPr>
    </xdr:pic>
    <xdr:clientData/>
  </xdr:twoCellAnchor>
  <xdr:twoCellAnchor editAs="oneCell">
    <xdr:from>
      <xdr:col>12</xdr:col>
      <xdr:colOff>207064</xdr:colOff>
      <xdr:row>30</xdr:row>
      <xdr:rowOff>107526</xdr:rowOff>
    </xdr:from>
    <xdr:to>
      <xdr:col>14</xdr:col>
      <xdr:colOff>419525</xdr:colOff>
      <xdr:row>31</xdr:row>
      <xdr:rowOff>197875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27064" y="6054439"/>
          <a:ext cx="1438287" cy="2808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1</xdr:row>
      <xdr:rowOff>19050</xdr:rowOff>
    </xdr:from>
    <xdr:to>
      <xdr:col>0</xdr:col>
      <xdr:colOff>561975</xdr:colOff>
      <xdr:row>1</xdr:row>
      <xdr:rowOff>171450</xdr:rowOff>
    </xdr:to>
    <xdr:pic>
      <xdr:nvPicPr>
        <xdr:cNvPr id="2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9550"/>
          <a:ext cx="1238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466725</xdr:colOff>
      <xdr:row>1</xdr:row>
      <xdr:rowOff>19050</xdr:rowOff>
    </xdr:from>
    <xdr:to>
      <xdr:col>4</xdr:col>
      <xdr:colOff>9525</xdr:colOff>
      <xdr:row>1</xdr:row>
      <xdr:rowOff>171450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0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438150</xdr:colOff>
      <xdr:row>1</xdr:row>
      <xdr:rowOff>28575</xdr:rowOff>
    </xdr:from>
    <xdr:to>
      <xdr:col>7</xdr:col>
      <xdr:colOff>590550</xdr:colOff>
      <xdr:row>1</xdr:row>
      <xdr:rowOff>180975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21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476250</xdr:colOff>
      <xdr:row>2</xdr:row>
      <xdr:rowOff>57150</xdr:rowOff>
    </xdr:from>
    <xdr:to>
      <xdr:col>1</xdr:col>
      <xdr:colOff>419100</xdr:colOff>
      <xdr:row>3</xdr:row>
      <xdr:rowOff>0</xdr:rowOff>
    </xdr:to>
    <xdr:pic>
      <xdr:nvPicPr>
        <xdr:cNvPr id="5" name="Obrázo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38150"/>
          <a:ext cx="552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2</xdr:row>
      <xdr:rowOff>38100</xdr:rowOff>
    </xdr:from>
    <xdr:to>
      <xdr:col>3</xdr:col>
      <xdr:colOff>161925</xdr:colOff>
      <xdr:row>3</xdr:row>
      <xdr:rowOff>0</xdr:rowOff>
    </xdr:to>
    <xdr:pic>
      <xdr:nvPicPr>
        <xdr:cNvPr id="6" name="Obrázo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419100"/>
          <a:ext cx="6953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495300</xdr:colOff>
      <xdr:row>2</xdr:row>
      <xdr:rowOff>28575</xdr:rowOff>
    </xdr:from>
    <xdr:to>
      <xdr:col>4</xdr:col>
      <xdr:colOff>447675</xdr:colOff>
      <xdr:row>2</xdr:row>
      <xdr:rowOff>180975</xdr:rowOff>
    </xdr:to>
    <xdr:pic>
      <xdr:nvPicPr>
        <xdr:cNvPr id="7" name="Obrázo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09575"/>
          <a:ext cx="56197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38100</xdr:rowOff>
    </xdr:from>
    <xdr:to>
      <xdr:col>1</xdr:col>
      <xdr:colOff>400050</xdr:colOff>
      <xdr:row>5</xdr:row>
      <xdr:rowOff>0</xdr:rowOff>
    </xdr:to>
    <xdr:pic>
      <xdr:nvPicPr>
        <xdr:cNvPr id="8" name="Obrázo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10096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5</xdr:row>
      <xdr:rowOff>28575</xdr:rowOff>
    </xdr:from>
    <xdr:to>
      <xdr:col>3</xdr:col>
      <xdr:colOff>247650</xdr:colOff>
      <xdr:row>5</xdr:row>
      <xdr:rowOff>180975</xdr:rowOff>
    </xdr:to>
    <xdr:pic>
      <xdr:nvPicPr>
        <xdr:cNvPr id="9" name="Obrázo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62075"/>
          <a:ext cx="2057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47625</xdr:rowOff>
    </xdr:from>
    <xdr:to>
      <xdr:col>1</xdr:col>
      <xdr:colOff>323850</xdr:colOff>
      <xdr:row>7</xdr:row>
      <xdr:rowOff>0</xdr:rowOff>
    </xdr:to>
    <xdr:pic>
      <xdr:nvPicPr>
        <xdr:cNvPr id="10" name="Obrázo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16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6</xdr:row>
      <xdr:rowOff>28575</xdr:rowOff>
    </xdr:from>
    <xdr:to>
      <xdr:col>7</xdr:col>
      <xdr:colOff>0</xdr:colOff>
      <xdr:row>6</xdr:row>
      <xdr:rowOff>180975</xdr:rowOff>
    </xdr:to>
    <xdr:pic>
      <xdr:nvPicPr>
        <xdr:cNvPr id="11" name="Obrázo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552575"/>
          <a:ext cx="11430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6</xdr:row>
      <xdr:rowOff>38100</xdr:rowOff>
    </xdr:from>
    <xdr:to>
      <xdr:col>5</xdr:col>
      <xdr:colOff>9525</xdr:colOff>
      <xdr:row>6</xdr:row>
      <xdr:rowOff>190500</xdr:rowOff>
    </xdr:to>
    <xdr:pic>
      <xdr:nvPicPr>
        <xdr:cNvPr id="12" name="Obrázo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562100"/>
          <a:ext cx="2057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7</xdr:row>
      <xdr:rowOff>38100</xdr:rowOff>
    </xdr:from>
    <xdr:to>
      <xdr:col>1</xdr:col>
      <xdr:colOff>352425</xdr:colOff>
      <xdr:row>8</xdr:row>
      <xdr:rowOff>0</xdr:rowOff>
    </xdr:to>
    <xdr:pic>
      <xdr:nvPicPr>
        <xdr:cNvPr id="13" name="Obrázo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621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419100</xdr:colOff>
      <xdr:row>7</xdr:row>
      <xdr:rowOff>38100</xdr:rowOff>
    </xdr:from>
    <xdr:to>
      <xdr:col>3</xdr:col>
      <xdr:colOff>133350</xdr:colOff>
      <xdr:row>8</xdr:row>
      <xdr:rowOff>0</xdr:rowOff>
    </xdr:to>
    <xdr:pic>
      <xdr:nvPicPr>
        <xdr:cNvPr id="14" name="Obrázo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762125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190500</xdr:colOff>
      <xdr:row>7</xdr:row>
      <xdr:rowOff>19050</xdr:rowOff>
    </xdr:from>
    <xdr:to>
      <xdr:col>6</xdr:col>
      <xdr:colOff>352425</xdr:colOff>
      <xdr:row>7</xdr:row>
      <xdr:rowOff>171450</xdr:rowOff>
    </xdr:to>
    <xdr:pic>
      <xdr:nvPicPr>
        <xdr:cNvPr id="15" name="Obrázo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743075"/>
          <a:ext cx="19907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209550</xdr:colOff>
      <xdr:row>5</xdr:row>
      <xdr:rowOff>0</xdr:rowOff>
    </xdr:from>
    <xdr:to>
      <xdr:col>7</xdr:col>
      <xdr:colOff>0</xdr:colOff>
      <xdr:row>5</xdr:row>
      <xdr:rowOff>152400</xdr:rowOff>
    </xdr:to>
    <xdr:pic>
      <xdr:nvPicPr>
        <xdr:cNvPr id="16" name="Obrázok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333500"/>
          <a:ext cx="10096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295275</xdr:colOff>
      <xdr:row>5</xdr:row>
      <xdr:rowOff>28575</xdr:rowOff>
    </xdr:from>
    <xdr:to>
      <xdr:col>5</xdr:col>
      <xdr:colOff>152400</xdr:colOff>
      <xdr:row>5</xdr:row>
      <xdr:rowOff>180975</xdr:rowOff>
    </xdr:to>
    <xdr:pic>
      <xdr:nvPicPr>
        <xdr:cNvPr id="17" name="Obrázok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362075"/>
          <a:ext cx="10763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238125</xdr:colOff>
      <xdr:row>4</xdr:row>
      <xdr:rowOff>47625</xdr:rowOff>
    </xdr:from>
    <xdr:to>
      <xdr:col>6</xdr:col>
      <xdr:colOff>466725</xdr:colOff>
      <xdr:row>5</xdr:row>
      <xdr:rowOff>9525</xdr:rowOff>
    </xdr:to>
    <xdr:pic>
      <xdr:nvPicPr>
        <xdr:cNvPr id="18" name="Obrázok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190625"/>
          <a:ext cx="2057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466725</xdr:colOff>
      <xdr:row>4</xdr:row>
      <xdr:rowOff>57150</xdr:rowOff>
    </xdr:from>
    <xdr:to>
      <xdr:col>3</xdr:col>
      <xdr:colOff>180975</xdr:colOff>
      <xdr:row>5</xdr:row>
      <xdr:rowOff>19050</xdr:rowOff>
    </xdr:to>
    <xdr:pic>
      <xdr:nvPicPr>
        <xdr:cNvPr id="19" name="Obrázok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00150"/>
          <a:ext cx="9334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189035</xdr:colOff>
      <xdr:row>8</xdr:row>
      <xdr:rowOff>23446</xdr:rowOff>
    </xdr:from>
    <xdr:to>
      <xdr:col>2</xdr:col>
      <xdr:colOff>255710</xdr:colOff>
      <xdr:row>8</xdr:row>
      <xdr:rowOff>192698</xdr:rowOff>
    </xdr:to>
    <xdr:pic>
      <xdr:nvPicPr>
        <xdr:cNvPr id="20" name="Obrázok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304" y="1554773"/>
          <a:ext cx="66675" cy="16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323850</xdr:colOff>
      <xdr:row>8</xdr:row>
      <xdr:rowOff>19050</xdr:rowOff>
    </xdr:from>
    <xdr:to>
      <xdr:col>10</xdr:col>
      <xdr:colOff>476250</xdr:colOff>
      <xdr:row>9</xdr:row>
      <xdr:rowOff>19050</xdr:rowOff>
    </xdr:to>
    <xdr:pic>
      <xdr:nvPicPr>
        <xdr:cNvPr id="21" name="Obrázok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933575"/>
          <a:ext cx="7620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2198</xdr:colOff>
      <xdr:row>10</xdr:row>
      <xdr:rowOff>26377</xdr:rowOff>
    </xdr:from>
    <xdr:to>
      <xdr:col>9</xdr:col>
      <xdr:colOff>154598</xdr:colOff>
      <xdr:row>11</xdr:row>
      <xdr:rowOff>26377</xdr:rowOff>
    </xdr:to>
    <xdr:pic>
      <xdr:nvPicPr>
        <xdr:cNvPr id="22" name="Obrázok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946031"/>
          <a:ext cx="76053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571500</xdr:colOff>
      <xdr:row>10</xdr:row>
      <xdr:rowOff>28575</xdr:rowOff>
    </xdr:from>
    <xdr:to>
      <xdr:col>15</xdr:col>
      <xdr:colOff>9525</xdr:colOff>
      <xdr:row>11</xdr:row>
      <xdr:rowOff>0</xdr:rowOff>
    </xdr:to>
    <xdr:pic>
      <xdr:nvPicPr>
        <xdr:cNvPr id="23" name="Obrázok 2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2343150"/>
          <a:ext cx="6572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14654</xdr:colOff>
      <xdr:row>12</xdr:row>
      <xdr:rowOff>47625</xdr:rowOff>
    </xdr:from>
    <xdr:to>
      <xdr:col>3</xdr:col>
      <xdr:colOff>490904</xdr:colOff>
      <xdr:row>13</xdr:row>
      <xdr:rowOff>0</xdr:rowOff>
    </xdr:to>
    <xdr:pic>
      <xdr:nvPicPr>
        <xdr:cNvPr id="24" name="Obrázok 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058" y="2370260"/>
          <a:ext cx="476250" cy="150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13</xdr:row>
      <xdr:rowOff>38100</xdr:rowOff>
    </xdr:from>
    <xdr:to>
      <xdr:col>15</xdr:col>
      <xdr:colOff>514350</xdr:colOff>
      <xdr:row>14</xdr:row>
      <xdr:rowOff>0</xdr:rowOff>
    </xdr:to>
    <xdr:pic>
      <xdr:nvPicPr>
        <xdr:cNvPr id="26" name="Obrázok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00" y="2552700"/>
          <a:ext cx="47625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0</xdr:row>
      <xdr:rowOff>19050</xdr:rowOff>
    </xdr:from>
    <xdr:to>
      <xdr:col>3</xdr:col>
      <xdr:colOff>266700</xdr:colOff>
      <xdr:row>1</xdr:row>
      <xdr:rowOff>38100</xdr:rowOff>
    </xdr:to>
    <xdr:pic>
      <xdr:nvPicPr>
        <xdr:cNvPr id="2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9050"/>
          <a:ext cx="2952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190500</xdr:colOff>
      <xdr:row>40</xdr:row>
      <xdr:rowOff>57150</xdr:rowOff>
    </xdr:from>
    <xdr:to>
      <xdr:col>22</xdr:col>
      <xdr:colOff>313624</xdr:colOff>
      <xdr:row>77</xdr:row>
      <xdr:rowOff>141983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05950" y="7705725"/>
          <a:ext cx="5609524" cy="71333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228830</xdr:colOff>
      <xdr:row>28</xdr:row>
      <xdr:rowOff>104774</xdr:rowOff>
    </xdr:from>
    <xdr:to>
      <xdr:col>21</xdr:col>
      <xdr:colOff>122922</xdr:colOff>
      <xdr:row>54</xdr:row>
      <xdr:rowOff>113467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5030" y="5486399"/>
          <a:ext cx="5380492" cy="4961693"/>
        </a:xfrm>
        <a:prstGeom prst="rect">
          <a:avLst/>
        </a:prstGeom>
      </xdr:spPr>
    </xdr:pic>
    <xdr:clientData/>
  </xdr:twoCellAnchor>
  <xdr:twoCellAnchor editAs="oneCell">
    <xdr:from>
      <xdr:col>7</xdr:col>
      <xdr:colOff>323849</xdr:colOff>
      <xdr:row>20</xdr:row>
      <xdr:rowOff>11679</xdr:rowOff>
    </xdr:from>
    <xdr:to>
      <xdr:col>12</xdr:col>
      <xdr:colOff>94712</xdr:colOff>
      <xdr:row>32</xdr:row>
      <xdr:rowOff>180563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91049" y="3869304"/>
          <a:ext cx="3199863" cy="2454884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32</xdr:row>
      <xdr:rowOff>28575</xdr:rowOff>
    </xdr:from>
    <xdr:to>
      <xdr:col>10</xdr:col>
      <xdr:colOff>438004</xdr:colOff>
      <xdr:row>48</xdr:row>
      <xdr:rowOff>104384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43550" y="6172200"/>
          <a:ext cx="1171429" cy="3123809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58</xdr:row>
      <xdr:rowOff>9525</xdr:rowOff>
    </xdr:from>
    <xdr:to>
      <xdr:col>23</xdr:col>
      <xdr:colOff>274768</xdr:colOff>
      <xdr:row>77</xdr:row>
      <xdr:rowOff>170977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19425" y="11106150"/>
          <a:ext cx="11657143" cy="37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79</xdr:row>
      <xdr:rowOff>0</xdr:rowOff>
    </xdr:from>
    <xdr:to>
      <xdr:col>13</xdr:col>
      <xdr:colOff>370771</xdr:colOff>
      <xdr:row>100</xdr:row>
      <xdr:rowOff>18548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15097125"/>
          <a:ext cx="5628571" cy="401904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23</xdr:col>
      <xdr:colOff>142171</xdr:colOff>
      <xdr:row>99</xdr:row>
      <xdr:rowOff>85238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15097125"/>
          <a:ext cx="5628571" cy="3895238"/>
        </a:xfrm>
        <a:prstGeom prst="rect">
          <a:avLst/>
        </a:prstGeom>
      </xdr:spPr>
    </xdr:pic>
    <xdr:clientData/>
  </xdr:twoCellAnchor>
  <xdr:twoCellAnchor>
    <xdr:from>
      <xdr:col>15</xdr:col>
      <xdr:colOff>104775</xdr:colOff>
      <xdr:row>2</xdr:row>
      <xdr:rowOff>76200</xdr:rowOff>
    </xdr:from>
    <xdr:to>
      <xdr:col>18</xdr:col>
      <xdr:colOff>238125</xdr:colOff>
      <xdr:row>10</xdr:row>
      <xdr:rowOff>180976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95249</xdr:colOff>
      <xdr:row>11</xdr:row>
      <xdr:rowOff>0</xdr:rowOff>
    </xdr:from>
    <xdr:to>
      <xdr:col>22</xdr:col>
      <xdr:colOff>342900</xdr:colOff>
      <xdr:row>28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542925</xdr:colOff>
      <xdr:row>2</xdr:row>
      <xdr:rowOff>76200</xdr:rowOff>
    </xdr:from>
    <xdr:to>
      <xdr:col>15</xdr:col>
      <xdr:colOff>66675</xdr:colOff>
      <xdr:row>10</xdr:row>
      <xdr:rowOff>180976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142875</xdr:colOff>
      <xdr:row>2</xdr:row>
      <xdr:rowOff>76200</xdr:rowOff>
    </xdr:from>
    <xdr:to>
      <xdr:col>11</xdr:col>
      <xdr:colOff>504825</xdr:colOff>
      <xdr:row>10</xdr:row>
      <xdr:rowOff>180976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285750</xdr:colOff>
      <xdr:row>2</xdr:row>
      <xdr:rowOff>66675</xdr:rowOff>
    </xdr:from>
    <xdr:to>
      <xdr:col>21</xdr:col>
      <xdr:colOff>419100</xdr:colOff>
      <xdr:row>10</xdr:row>
      <xdr:rowOff>171451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466725</xdr:colOff>
      <xdr:row>2</xdr:row>
      <xdr:rowOff>57150</xdr:rowOff>
    </xdr:from>
    <xdr:to>
      <xdr:col>24</xdr:col>
      <xdr:colOff>600075</xdr:colOff>
      <xdr:row>10</xdr:row>
      <xdr:rowOff>161926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133350</xdr:colOff>
      <xdr:row>101</xdr:row>
      <xdr:rowOff>57150</xdr:rowOff>
    </xdr:from>
    <xdr:to>
      <xdr:col>20</xdr:col>
      <xdr:colOff>38100</xdr:colOff>
      <xdr:row>110</xdr:row>
      <xdr:rowOff>104775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390525</xdr:colOff>
      <xdr:row>101</xdr:row>
      <xdr:rowOff>47625</xdr:rowOff>
    </xdr:from>
    <xdr:to>
      <xdr:col>15</xdr:col>
      <xdr:colOff>95250</xdr:colOff>
      <xdr:row>110</xdr:row>
      <xdr:rowOff>104775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371475</xdr:colOff>
      <xdr:row>111</xdr:row>
      <xdr:rowOff>180974</xdr:rowOff>
    </xdr:from>
    <xdr:to>
      <xdr:col>15</xdr:col>
      <xdr:colOff>38100</xdr:colOff>
      <xdr:row>120</xdr:row>
      <xdr:rowOff>114300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104775</xdr:colOff>
      <xdr:row>112</xdr:row>
      <xdr:rowOff>9525</xdr:rowOff>
    </xdr:from>
    <xdr:to>
      <xdr:col>19</xdr:col>
      <xdr:colOff>581025</xdr:colOff>
      <xdr:row>120</xdr:row>
      <xdr:rowOff>85725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10</xdr:row>
      <xdr:rowOff>95250</xdr:rowOff>
    </xdr:from>
    <xdr:to>
      <xdr:col>6</xdr:col>
      <xdr:colOff>55811</xdr:colOff>
      <xdr:row>23</xdr:row>
      <xdr:rowOff>85725</xdr:rowOff>
    </xdr:to>
    <xdr:pic>
      <xdr:nvPicPr>
        <xdr:cNvPr id="3" name="Obrázok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558" t="32686" r="28029" b="20042"/>
        <a:stretch/>
      </xdr:blipFill>
      <xdr:spPr>
        <a:xfrm>
          <a:off x="133350" y="2066925"/>
          <a:ext cx="3580061" cy="25431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24</xdr:row>
      <xdr:rowOff>133350</xdr:rowOff>
    </xdr:from>
    <xdr:to>
      <xdr:col>8</xdr:col>
      <xdr:colOff>152400</xdr:colOff>
      <xdr:row>27</xdr:row>
      <xdr:rowOff>28575</xdr:rowOff>
    </xdr:to>
    <xdr:pic>
      <xdr:nvPicPr>
        <xdr:cNvPr id="20" name="Obrázok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4810125"/>
          <a:ext cx="9810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97</xdr:row>
      <xdr:rowOff>0</xdr:rowOff>
    </xdr:from>
    <xdr:to>
      <xdr:col>3</xdr:col>
      <xdr:colOff>428625</xdr:colOff>
      <xdr:row>98</xdr:row>
      <xdr:rowOff>57150</xdr:rowOff>
    </xdr:to>
    <xdr:pic>
      <xdr:nvPicPr>
        <xdr:cNvPr id="24" name="Obrázok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6602075"/>
          <a:ext cx="14097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285750</xdr:colOff>
      <xdr:row>93</xdr:row>
      <xdr:rowOff>19050</xdr:rowOff>
    </xdr:from>
    <xdr:to>
      <xdr:col>12</xdr:col>
      <xdr:colOff>495300</xdr:colOff>
      <xdr:row>102</xdr:row>
      <xdr:rowOff>123825</xdr:rowOff>
    </xdr:to>
    <xdr:pic>
      <xdr:nvPicPr>
        <xdr:cNvPr id="25" name="Obrázok 3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4" r="30743" b="33849"/>
        <a:stretch>
          <a:fillRect/>
        </a:stretch>
      </xdr:blipFill>
      <xdr:spPr bwMode="auto">
        <a:xfrm>
          <a:off x="4965424" y="17967463"/>
          <a:ext cx="3274115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247650</xdr:colOff>
      <xdr:row>96</xdr:row>
      <xdr:rowOff>152400</xdr:rowOff>
    </xdr:from>
    <xdr:to>
      <xdr:col>9</xdr:col>
      <xdr:colOff>485140</xdr:colOff>
      <xdr:row>98</xdr:row>
      <xdr:rowOff>76200</xdr:rowOff>
    </xdr:to>
    <xdr:cxnSp macro="">
      <xdr:nvCxnSpPr>
        <xdr:cNvPr id="26" name="Rovná spojovacia šípka 25"/>
        <xdr:cNvCxnSpPr/>
      </xdr:nvCxnSpPr>
      <xdr:spPr>
        <a:xfrm flipH="1">
          <a:off x="5981700" y="16944975"/>
          <a:ext cx="237490" cy="3048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342900</xdr:colOff>
      <xdr:row>99</xdr:row>
      <xdr:rowOff>123825</xdr:rowOff>
    </xdr:from>
    <xdr:to>
      <xdr:col>11</xdr:col>
      <xdr:colOff>419100</xdr:colOff>
      <xdr:row>100</xdr:row>
      <xdr:rowOff>95250</xdr:rowOff>
    </xdr:to>
    <xdr:cxnSp macro="">
      <xdr:nvCxnSpPr>
        <xdr:cNvPr id="27" name="Rovná spojovacia šípka 26"/>
        <xdr:cNvCxnSpPr/>
      </xdr:nvCxnSpPr>
      <xdr:spPr>
        <a:xfrm flipH="1">
          <a:off x="7296150" y="17487900"/>
          <a:ext cx="76200" cy="1619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102</xdr:row>
      <xdr:rowOff>152400</xdr:rowOff>
    </xdr:from>
    <xdr:to>
      <xdr:col>13</xdr:col>
      <xdr:colOff>57150</xdr:colOff>
      <xdr:row>104</xdr:row>
      <xdr:rowOff>47625</xdr:rowOff>
    </xdr:to>
    <xdr:grpSp>
      <xdr:nvGrpSpPr>
        <xdr:cNvPr id="28" name="Skupina 27"/>
        <xdr:cNvGrpSpPr/>
      </xdr:nvGrpSpPr>
      <xdr:grpSpPr>
        <a:xfrm>
          <a:off x="5213074" y="19815313"/>
          <a:ext cx="3201228" cy="276225"/>
          <a:chOff x="1276350" y="0"/>
          <a:chExt cx="3181350" cy="276225"/>
        </a:xfrm>
      </xdr:grpSpPr>
      <xdr:sp macro="" textlink="">
        <xdr:nvSpPr>
          <xdr:cNvPr id="29" name="Blok textu 2"/>
          <xdr:cNvSpPr txBox="1">
            <a:spLocks noChangeArrowheads="1"/>
          </xdr:cNvSpPr>
        </xdr:nvSpPr>
        <xdr:spPr bwMode="auto">
          <a:xfrm>
            <a:off x="1276350" y="0"/>
            <a:ext cx="2047463" cy="276225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16200000" scaled="1"/>
            <a:tileRect/>
          </a:gradFill>
          <a:ln w="28575">
            <a:solidFill>
              <a:srgbClr val="C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sk-SK" sz="1200">
                <a:solidFill>
                  <a:srgbClr val="FF0000"/>
                </a:solidFill>
                <a:effectLst/>
                <a:latin typeface="Times New Roman"/>
                <a:ea typeface="Calibri"/>
                <a:cs typeface="Times New Roman"/>
              </a:rPr>
              <a:t>H0 nezamietame (prijímame)</a:t>
            </a:r>
            <a:endParaRPr lang="sk-SK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30" name="Blok textu 2"/>
          <xdr:cNvSpPr txBox="1">
            <a:spLocks noChangeArrowheads="1"/>
          </xdr:cNvSpPr>
        </xdr:nvSpPr>
        <xdr:spPr bwMode="auto">
          <a:xfrm>
            <a:off x="3362325" y="0"/>
            <a:ext cx="1095375" cy="276225"/>
          </a:xfrm>
          <a:prstGeom prst="rect">
            <a:avLst/>
          </a:prstGeom>
          <a:gradFill flip="none" rotWithShape="1"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16200000" scaled="1"/>
            <a:tileRect/>
          </a:gradFill>
          <a:ln w="28575">
            <a:solidFill>
              <a:schemeClr val="tx2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sk-SK" sz="1200">
                <a:solidFill>
                  <a:srgbClr val="1F497D"/>
                </a:solidFill>
                <a:effectLst/>
                <a:latin typeface="Times New Roman"/>
                <a:ea typeface="Calibri"/>
                <a:cs typeface="Times New Roman"/>
              </a:rPr>
              <a:t>H0 zamietame </a:t>
            </a:r>
            <a:endParaRPr lang="sk-SK" sz="1100">
              <a:effectLst/>
              <a:latin typeface="Calibri"/>
              <a:ea typeface="Calibri"/>
              <a:cs typeface="Times New Roman"/>
            </a:endParaRPr>
          </a:p>
        </xdr:txBody>
      </xdr:sp>
    </xdr:grpSp>
    <xdr:clientData/>
  </xdr:twoCellAnchor>
  <xdr:twoCellAnchor>
    <xdr:from>
      <xdr:col>5</xdr:col>
      <xdr:colOff>514350</xdr:colOff>
      <xdr:row>95</xdr:row>
      <xdr:rowOff>38100</xdr:rowOff>
    </xdr:from>
    <xdr:to>
      <xdr:col>6</xdr:col>
      <xdr:colOff>276225</xdr:colOff>
      <xdr:row>96</xdr:row>
      <xdr:rowOff>28575</xdr:rowOff>
    </xdr:to>
    <xdr:pic>
      <xdr:nvPicPr>
        <xdr:cNvPr id="11" name="Obrázok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6640175"/>
          <a:ext cx="3714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95</xdr:row>
      <xdr:rowOff>9525</xdr:rowOff>
    </xdr:from>
    <xdr:to>
      <xdr:col>2</xdr:col>
      <xdr:colOff>590550</xdr:colOff>
      <xdr:row>96</xdr:row>
      <xdr:rowOff>0</xdr:rowOff>
    </xdr:to>
    <xdr:pic>
      <xdr:nvPicPr>
        <xdr:cNvPr id="12" name="Obrázok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6611600"/>
          <a:ext cx="10858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161925</xdr:colOff>
      <xdr:row>62</xdr:row>
      <xdr:rowOff>57150</xdr:rowOff>
    </xdr:from>
    <xdr:to>
      <xdr:col>11</xdr:col>
      <xdr:colOff>304800</xdr:colOff>
      <xdr:row>63</xdr:row>
      <xdr:rowOff>19050</xdr:rowOff>
    </xdr:to>
    <xdr:pic>
      <xdr:nvPicPr>
        <xdr:cNvPr id="14" name="Obrázok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1972925"/>
          <a:ext cx="25812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533400</xdr:colOff>
      <xdr:row>98</xdr:row>
      <xdr:rowOff>152400</xdr:rowOff>
    </xdr:from>
    <xdr:to>
      <xdr:col>4</xdr:col>
      <xdr:colOff>304800</xdr:colOff>
      <xdr:row>100</xdr:row>
      <xdr:rowOff>114300</xdr:rowOff>
    </xdr:to>
    <xdr:pic>
      <xdr:nvPicPr>
        <xdr:cNvPr id="13" name="Obrázok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7706975"/>
          <a:ext cx="16002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16566</xdr:colOff>
      <xdr:row>52</xdr:row>
      <xdr:rowOff>26946</xdr:rowOff>
    </xdr:from>
    <xdr:to>
      <xdr:col>19</xdr:col>
      <xdr:colOff>48291</xdr:colOff>
      <xdr:row>63</xdr:row>
      <xdr:rowOff>162647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60805" y="10040620"/>
          <a:ext cx="4322116" cy="2272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82552</xdr:colOff>
      <xdr:row>26</xdr:row>
      <xdr:rowOff>124619</xdr:rowOff>
    </xdr:from>
    <xdr:to>
      <xdr:col>4</xdr:col>
      <xdr:colOff>533401</xdr:colOff>
      <xdr:row>41</xdr:row>
      <xdr:rowOff>10319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581026</xdr:colOff>
      <xdr:row>26</xdr:row>
      <xdr:rowOff>128587</xdr:rowOff>
    </xdr:from>
    <xdr:to>
      <xdr:col>9</xdr:col>
      <xdr:colOff>600075</xdr:colOff>
      <xdr:row>41</xdr:row>
      <xdr:rowOff>14287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30161</xdr:colOff>
      <xdr:row>26</xdr:row>
      <xdr:rowOff>138113</xdr:rowOff>
    </xdr:from>
    <xdr:to>
      <xdr:col>15</xdr:col>
      <xdr:colOff>201610</xdr:colOff>
      <xdr:row>41</xdr:row>
      <xdr:rowOff>23813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230188</xdr:colOff>
      <xdr:row>26</xdr:row>
      <xdr:rowOff>142875</xdr:rowOff>
    </xdr:from>
    <xdr:to>
      <xdr:col>20</xdr:col>
      <xdr:colOff>401638</xdr:colOff>
      <xdr:row>41</xdr:row>
      <xdr:rowOff>28575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444500</xdr:colOff>
      <xdr:row>26</xdr:row>
      <xdr:rowOff>158750</xdr:rowOff>
    </xdr:from>
    <xdr:to>
      <xdr:col>26</xdr:col>
      <xdr:colOff>4762</xdr:colOff>
      <xdr:row>41</xdr:row>
      <xdr:rowOff>44450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47626</xdr:colOff>
      <xdr:row>26</xdr:row>
      <xdr:rowOff>166688</xdr:rowOff>
    </xdr:from>
    <xdr:to>
      <xdr:col>31</xdr:col>
      <xdr:colOff>219075</xdr:colOff>
      <xdr:row>41</xdr:row>
      <xdr:rowOff>52388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277812</xdr:colOff>
      <xdr:row>26</xdr:row>
      <xdr:rowOff>174625</xdr:rowOff>
    </xdr:from>
    <xdr:to>
      <xdr:col>36</xdr:col>
      <xdr:colOff>449262</xdr:colOff>
      <xdr:row>41</xdr:row>
      <xdr:rowOff>60325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82552</xdr:colOff>
      <xdr:row>26</xdr:row>
      <xdr:rowOff>124619</xdr:rowOff>
    </xdr:from>
    <xdr:to>
      <xdr:col>4</xdr:col>
      <xdr:colOff>533401</xdr:colOff>
      <xdr:row>41</xdr:row>
      <xdr:rowOff>10319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581026</xdr:colOff>
      <xdr:row>26</xdr:row>
      <xdr:rowOff>128587</xdr:rowOff>
    </xdr:from>
    <xdr:to>
      <xdr:col>9</xdr:col>
      <xdr:colOff>600075</xdr:colOff>
      <xdr:row>41</xdr:row>
      <xdr:rowOff>14287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30161</xdr:colOff>
      <xdr:row>26</xdr:row>
      <xdr:rowOff>138113</xdr:rowOff>
    </xdr:from>
    <xdr:to>
      <xdr:col>15</xdr:col>
      <xdr:colOff>201610</xdr:colOff>
      <xdr:row>41</xdr:row>
      <xdr:rowOff>23813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230188</xdr:colOff>
      <xdr:row>26</xdr:row>
      <xdr:rowOff>142875</xdr:rowOff>
    </xdr:from>
    <xdr:to>
      <xdr:col>20</xdr:col>
      <xdr:colOff>401638</xdr:colOff>
      <xdr:row>41</xdr:row>
      <xdr:rowOff>28575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444500</xdr:colOff>
      <xdr:row>26</xdr:row>
      <xdr:rowOff>158750</xdr:rowOff>
    </xdr:from>
    <xdr:to>
      <xdr:col>26</xdr:col>
      <xdr:colOff>4762</xdr:colOff>
      <xdr:row>41</xdr:row>
      <xdr:rowOff>44450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47626</xdr:colOff>
      <xdr:row>26</xdr:row>
      <xdr:rowOff>166688</xdr:rowOff>
    </xdr:from>
    <xdr:to>
      <xdr:col>31</xdr:col>
      <xdr:colOff>219075</xdr:colOff>
      <xdr:row>41</xdr:row>
      <xdr:rowOff>52388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</xdr:col>
      <xdr:colOff>277812</xdr:colOff>
      <xdr:row>26</xdr:row>
      <xdr:rowOff>174625</xdr:rowOff>
    </xdr:from>
    <xdr:to>
      <xdr:col>36</xdr:col>
      <xdr:colOff>449262</xdr:colOff>
      <xdr:row>41</xdr:row>
      <xdr:rowOff>60325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416718</xdr:colOff>
      <xdr:row>33</xdr:row>
      <xdr:rowOff>26193</xdr:rowOff>
    </xdr:from>
    <xdr:to>
      <xdr:col>31</xdr:col>
      <xdr:colOff>15042</xdr:colOff>
      <xdr:row>71</xdr:row>
      <xdr:rowOff>93542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8418" y="6455568"/>
          <a:ext cx="13009524" cy="7306349"/>
        </a:xfrm>
        <a:prstGeom prst="rect">
          <a:avLst/>
        </a:prstGeom>
      </xdr:spPr>
    </xdr:pic>
    <xdr:clientData/>
  </xdr:twoCellAnchor>
  <xdr:twoCellAnchor editAs="oneCell">
    <xdr:from>
      <xdr:col>9</xdr:col>
      <xdr:colOff>408071</xdr:colOff>
      <xdr:row>66</xdr:row>
      <xdr:rowOff>23813</xdr:rowOff>
    </xdr:from>
    <xdr:to>
      <xdr:col>32</xdr:col>
      <xdr:colOff>62667</xdr:colOff>
      <xdr:row>106</xdr:row>
      <xdr:rowOff>102273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9771" y="12739688"/>
          <a:ext cx="13675396" cy="769846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333376</xdr:colOff>
      <xdr:row>85</xdr:row>
      <xdr:rowOff>39688</xdr:rowOff>
    </xdr:from>
    <xdr:to>
      <xdr:col>21</xdr:col>
      <xdr:colOff>154782</xdr:colOff>
      <xdr:row>110</xdr:row>
      <xdr:rowOff>35730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16375063"/>
          <a:ext cx="7136606" cy="4758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20410</xdr:colOff>
      <xdr:row>3</xdr:row>
      <xdr:rowOff>102053</xdr:rowOff>
    </xdr:from>
    <xdr:to>
      <xdr:col>14</xdr:col>
      <xdr:colOff>86404</xdr:colOff>
      <xdr:row>10</xdr:row>
      <xdr:rowOff>56298</xdr:rowOff>
    </xdr:to>
    <xdr:sp macro="" textlink="">
      <xdr:nvSpPr>
        <xdr:cNvPr id="2" name="Obdĺžnik 1"/>
        <xdr:cNvSpPr/>
      </xdr:nvSpPr>
      <xdr:spPr>
        <a:xfrm>
          <a:off x="8335735" y="711653"/>
          <a:ext cx="1285194" cy="13925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12</xdr:col>
      <xdr:colOff>447675</xdr:colOff>
      <xdr:row>2</xdr:row>
      <xdr:rowOff>28575</xdr:rowOff>
    </xdr:from>
    <xdr:to>
      <xdr:col>14</xdr:col>
      <xdr:colOff>513669</xdr:colOff>
      <xdr:row>8</xdr:row>
      <xdr:rowOff>170599</xdr:rowOff>
    </xdr:to>
    <xdr:sp macro="" textlink="">
      <xdr:nvSpPr>
        <xdr:cNvPr id="3" name="Obdĺžnik 2"/>
        <xdr:cNvSpPr/>
      </xdr:nvSpPr>
      <xdr:spPr>
        <a:xfrm>
          <a:off x="8763000" y="409575"/>
          <a:ext cx="1285194" cy="142789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12</xdr:col>
      <xdr:colOff>2721</xdr:colOff>
      <xdr:row>2</xdr:row>
      <xdr:rowOff>21771</xdr:rowOff>
    </xdr:from>
    <xdr:to>
      <xdr:col>12</xdr:col>
      <xdr:colOff>461112</xdr:colOff>
      <xdr:row>3</xdr:row>
      <xdr:rowOff>120253</xdr:rowOff>
    </xdr:to>
    <xdr:cxnSp macro="">
      <xdr:nvCxnSpPr>
        <xdr:cNvPr id="4" name="Rovná spojnica 3"/>
        <xdr:cNvCxnSpPr/>
      </xdr:nvCxnSpPr>
      <xdr:spPr>
        <a:xfrm flipV="1">
          <a:off x="8318046" y="402771"/>
          <a:ext cx="458391" cy="327082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57150</xdr:colOff>
      <xdr:row>2</xdr:row>
      <xdr:rowOff>19050</xdr:rowOff>
    </xdr:from>
    <xdr:to>
      <xdr:col>14</xdr:col>
      <xdr:colOff>515541</xdr:colOff>
      <xdr:row>3</xdr:row>
      <xdr:rowOff>117532</xdr:rowOff>
    </xdr:to>
    <xdr:cxnSp macro="">
      <xdr:nvCxnSpPr>
        <xdr:cNvPr id="5" name="Rovná spojnica 4"/>
        <xdr:cNvCxnSpPr/>
      </xdr:nvCxnSpPr>
      <xdr:spPr>
        <a:xfrm flipV="1">
          <a:off x="9591675" y="400050"/>
          <a:ext cx="458391" cy="327082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80283</xdr:colOff>
      <xdr:row>8</xdr:row>
      <xdr:rowOff>156482</xdr:rowOff>
    </xdr:from>
    <xdr:to>
      <xdr:col>14</xdr:col>
      <xdr:colOff>538674</xdr:colOff>
      <xdr:row>10</xdr:row>
      <xdr:rowOff>67185</xdr:rowOff>
    </xdr:to>
    <xdr:cxnSp macro="">
      <xdr:nvCxnSpPr>
        <xdr:cNvPr id="6" name="Rovná spojnica 5"/>
        <xdr:cNvCxnSpPr/>
      </xdr:nvCxnSpPr>
      <xdr:spPr>
        <a:xfrm flipV="1">
          <a:off x="9614808" y="182335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9525</xdr:colOff>
      <xdr:row>8</xdr:row>
      <xdr:rowOff>141514</xdr:rowOff>
    </xdr:from>
    <xdr:to>
      <xdr:col>12</xdr:col>
      <xdr:colOff>467916</xdr:colOff>
      <xdr:row>10</xdr:row>
      <xdr:rowOff>52217</xdr:rowOff>
    </xdr:to>
    <xdr:cxnSp macro="">
      <xdr:nvCxnSpPr>
        <xdr:cNvPr id="7" name="Rovná spojnica 6"/>
        <xdr:cNvCxnSpPr/>
      </xdr:nvCxnSpPr>
      <xdr:spPr>
        <a:xfrm flipV="1">
          <a:off x="8324850" y="1808389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220436</xdr:colOff>
      <xdr:row>10</xdr:row>
      <xdr:rowOff>180974</xdr:rowOff>
    </xdr:from>
    <xdr:to>
      <xdr:col>13</xdr:col>
      <xdr:colOff>420121</xdr:colOff>
      <xdr:row>11</xdr:row>
      <xdr:rowOff>2381</xdr:rowOff>
    </xdr:to>
    <xdr:cxnSp macro="">
      <xdr:nvCxnSpPr>
        <xdr:cNvPr id="8" name="Rovná spojovacia šípka 7"/>
        <xdr:cNvCxnSpPr/>
      </xdr:nvCxnSpPr>
      <xdr:spPr>
        <a:xfrm flipV="1">
          <a:off x="8535761" y="2228849"/>
          <a:ext cx="809285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198664</xdr:colOff>
      <xdr:row>11</xdr:row>
      <xdr:rowOff>78921</xdr:rowOff>
    </xdr:from>
    <xdr:to>
      <xdr:col>14</xdr:col>
      <xdr:colOff>348002</xdr:colOff>
      <xdr:row>13</xdr:row>
      <xdr:rowOff>5102</xdr:rowOff>
    </xdr:to>
    <xdr:sp macro="" textlink="">
      <xdr:nvSpPr>
        <xdr:cNvPr id="9" name="BlokTextu 8"/>
        <xdr:cNvSpPr txBox="1"/>
      </xdr:nvSpPr>
      <xdr:spPr>
        <a:xfrm>
          <a:off x="8513989" y="2317296"/>
          <a:ext cx="1368538" cy="307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 editAs="oneCell">
    <xdr:from>
      <xdr:col>14</xdr:col>
      <xdr:colOff>308882</xdr:colOff>
      <xdr:row>9</xdr:row>
      <xdr:rowOff>53068</xdr:rowOff>
    </xdr:from>
    <xdr:to>
      <xdr:col>15</xdr:col>
      <xdr:colOff>68036</xdr:colOff>
      <xdr:row>10</xdr:row>
      <xdr:rowOff>112598</xdr:rowOff>
    </xdr:to>
    <xdr:cxnSp macro="">
      <xdr:nvCxnSpPr>
        <xdr:cNvPr id="10" name="Rovná spojovacia šípka 9"/>
        <xdr:cNvCxnSpPr/>
      </xdr:nvCxnSpPr>
      <xdr:spPr>
        <a:xfrm flipV="1">
          <a:off x="9843407" y="1910443"/>
          <a:ext cx="368754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559253</xdr:colOff>
      <xdr:row>9</xdr:row>
      <xdr:rowOff>122465</xdr:rowOff>
    </xdr:from>
    <xdr:to>
      <xdr:col>17</xdr:col>
      <xdr:colOff>96271</xdr:colOff>
      <xdr:row>11</xdr:row>
      <xdr:rowOff>39121</xdr:rowOff>
    </xdr:to>
    <xdr:sp macro="" textlink="">
      <xdr:nvSpPr>
        <xdr:cNvPr id="11" name="BlokTextu 10"/>
        <xdr:cNvSpPr txBox="1"/>
      </xdr:nvSpPr>
      <xdr:spPr>
        <a:xfrm>
          <a:off x="10093778" y="1979840"/>
          <a:ext cx="136581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teplota</a:t>
          </a:r>
        </a:p>
      </xdr:txBody>
    </xdr:sp>
    <xdr:clientData/>
  </xdr:twoCellAnchor>
  <xdr:twoCellAnchor editAs="oneCell">
    <xdr:from>
      <xdr:col>15</xdr:col>
      <xdr:colOff>54428</xdr:colOff>
      <xdr:row>3</xdr:row>
      <xdr:rowOff>36739</xdr:rowOff>
    </xdr:from>
    <xdr:to>
      <xdr:col>15</xdr:col>
      <xdr:colOff>66334</xdr:colOff>
      <xdr:row>7</xdr:row>
      <xdr:rowOff>10032</xdr:rowOff>
    </xdr:to>
    <xdr:cxnSp macro="">
      <xdr:nvCxnSpPr>
        <xdr:cNvPr id="12" name="Rovná spojovacia šípka 11"/>
        <xdr:cNvCxnSpPr/>
      </xdr:nvCxnSpPr>
      <xdr:spPr>
        <a:xfrm>
          <a:off x="10198553" y="646339"/>
          <a:ext cx="11906" cy="840068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106136</xdr:colOff>
      <xdr:row>4</xdr:row>
      <xdr:rowOff>171450</xdr:rowOff>
    </xdr:from>
    <xdr:to>
      <xdr:col>15</xdr:col>
      <xdr:colOff>581026</xdr:colOff>
      <xdr:row>6</xdr:row>
      <xdr:rowOff>89126</xdr:rowOff>
    </xdr:to>
    <xdr:sp macro="" textlink="">
      <xdr:nvSpPr>
        <xdr:cNvPr id="13" name="BlokTextu 12"/>
        <xdr:cNvSpPr txBox="1"/>
      </xdr:nvSpPr>
      <xdr:spPr>
        <a:xfrm>
          <a:off x="10250261" y="1009650"/>
          <a:ext cx="474890" cy="36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čas</a:t>
          </a:r>
        </a:p>
      </xdr:txBody>
    </xdr:sp>
    <xdr:clientData/>
  </xdr:twoCellAnchor>
  <xdr:twoCellAnchor editAs="oneCell">
    <xdr:from>
      <xdr:col>14</xdr:col>
      <xdr:colOff>556532</xdr:colOff>
      <xdr:row>6</xdr:row>
      <xdr:rowOff>65315</xdr:rowOff>
    </xdr:from>
    <xdr:to>
      <xdr:col>17</xdr:col>
      <xdr:colOff>93550</xdr:colOff>
      <xdr:row>7</xdr:row>
      <xdr:rowOff>171280</xdr:rowOff>
    </xdr:to>
    <xdr:sp macro="" textlink="">
      <xdr:nvSpPr>
        <xdr:cNvPr id="14" name="BlokTextu 13"/>
        <xdr:cNvSpPr txBox="1"/>
      </xdr:nvSpPr>
      <xdr:spPr>
        <a:xfrm>
          <a:off x="10091057" y="1351190"/>
          <a:ext cx="1365818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14</xdr:col>
      <xdr:colOff>104774</xdr:colOff>
      <xdr:row>9</xdr:row>
      <xdr:rowOff>145596</xdr:rowOff>
    </xdr:from>
    <xdr:to>
      <xdr:col>16</xdr:col>
      <xdr:colOff>254113</xdr:colOff>
      <xdr:row>11</xdr:row>
      <xdr:rowOff>62252</xdr:rowOff>
    </xdr:to>
    <xdr:sp macro="" textlink="">
      <xdr:nvSpPr>
        <xdr:cNvPr id="15" name="BlokTextu 14"/>
        <xdr:cNvSpPr txBox="1"/>
      </xdr:nvSpPr>
      <xdr:spPr>
        <a:xfrm>
          <a:off x="9639299" y="2002971"/>
          <a:ext cx="136853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13</xdr:col>
      <xdr:colOff>409575</xdr:colOff>
      <xdr:row>10</xdr:row>
      <xdr:rowOff>32657</xdr:rowOff>
    </xdr:from>
    <xdr:to>
      <xdr:col>15</xdr:col>
      <xdr:colOff>561295</xdr:colOff>
      <xdr:row>11</xdr:row>
      <xdr:rowOff>142535</xdr:rowOff>
    </xdr:to>
    <xdr:sp macro="" textlink="">
      <xdr:nvSpPr>
        <xdr:cNvPr id="17" name="BlokTextu 16"/>
        <xdr:cNvSpPr txBox="1"/>
      </xdr:nvSpPr>
      <xdr:spPr>
        <a:xfrm>
          <a:off x="9334500" y="2080532"/>
          <a:ext cx="1370920" cy="300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15</xdr:col>
      <xdr:colOff>12246</xdr:colOff>
      <xdr:row>8</xdr:row>
      <xdr:rowOff>27215</xdr:rowOff>
    </xdr:from>
    <xdr:to>
      <xdr:col>17</xdr:col>
      <xdr:colOff>161585</xdr:colOff>
      <xdr:row>9</xdr:row>
      <xdr:rowOff>134371</xdr:rowOff>
    </xdr:to>
    <xdr:sp macro="" textlink="">
      <xdr:nvSpPr>
        <xdr:cNvPr id="18" name="BlokTextu 17"/>
        <xdr:cNvSpPr txBox="1"/>
      </xdr:nvSpPr>
      <xdr:spPr>
        <a:xfrm>
          <a:off x="10156371" y="1694090"/>
          <a:ext cx="136853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14</xdr:col>
      <xdr:colOff>545646</xdr:colOff>
      <xdr:row>2</xdr:row>
      <xdr:rowOff>34018</xdr:rowOff>
    </xdr:from>
    <xdr:to>
      <xdr:col>17</xdr:col>
      <xdr:colOff>82664</xdr:colOff>
      <xdr:row>3</xdr:row>
      <xdr:rowOff>138453</xdr:rowOff>
    </xdr:to>
    <xdr:sp macro="" textlink="">
      <xdr:nvSpPr>
        <xdr:cNvPr id="19" name="BlokTextu 18"/>
        <xdr:cNvSpPr txBox="1"/>
      </xdr:nvSpPr>
      <xdr:spPr>
        <a:xfrm>
          <a:off x="10080171" y="415018"/>
          <a:ext cx="1365818" cy="333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13</xdr:col>
      <xdr:colOff>276225</xdr:colOff>
      <xdr:row>2</xdr:row>
      <xdr:rowOff>104775</xdr:rowOff>
    </xdr:from>
    <xdr:to>
      <xdr:col>14</xdr:col>
      <xdr:colOff>200025</xdr:colOff>
      <xdr:row>4</xdr:row>
      <xdr:rowOff>21091</xdr:rowOff>
    </xdr:to>
    <xdr:sp macro="" textlink="">
      <xdr:nvSpPr>
        <xdr:cNvPr id="20" name="BlokTextu 19"/>
        <xdr:cNvSpPr txBox="1"/>
      </xdr:nvSpPr>
      <xdr:spPr>
        <a:xfrm>
          <a:off x="9201150" y="485775"/>
          <a:ext cx="533400" cy="373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92;</a:t>
          </a:r>
          <a:r>
            <a:rPr lang="sk-SK" sz="1000" baseline="0"/>
            <a:t> </a:t>
          </a:r>
          <a:r>
            <a:rPr lang="sk-SK" sz="1000"/>
            <a:t>91</a:t>
          </a:r>
        </a:p>
      </xdr:txBody>
    </xdr:sp>
    <xdr:clientData/>
  </xdr:twoCellAnchor>
  <xdr:twoCellAnchor editAs="oneCell">
    <xdr:from>
      <xdr:col>13</xdr:col>
      <xdr:colOff>212271</xdr:colOff>
      <xdr:row>8</xdr:row>
      <xdr:rowOff>138793</xdr:rowOff>
    </xdr:from>
    <xdr:to>
      <xdr:col>14</xdr:col>
      <xdr:colOff>78579</xdr:colOff>
      <xdr:row>10</xdr:row>
      <xdr:rowOff>55449</xdr:rowOff>
    </xdr:to>
    <xdr:sp macro="" textlink="">
      <xdr:nvSpPr>
        <xdr:cNvPr id="21" name="BlokTextu 20"/>
        <xdr:cNvSpPr txBox="1"/>
      </xdr:nvSpPr>
      <xdr:spPr>
        <a:xfrm>
          <a:off x="9137196" y="1805668"/>
          <a:ext cx="47590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60;62</a:t>
          </a:r>
        </a:p>
      </xdr:txBody>
    </xdr:sp>
    <xdr:clientData/>
  </xdr:twoCellAnchor>
  <xdr:twoCellAnchor editAs="oneCell">
    <xdr:from>
      <xdr:col>14</xdr:col>
      <xdr:colOff>72118</xdr:colOff>
      <xdr:row>6</xdr:row>
      <xdr:rowOff>163285</xdr:rowOff>
    </xdr:from>
    <xdr:to>
      <xdr:col>15</xdr:col>
      <xdr:colOff>19050</xdr:colOff>
      <xdr:row>8</xdr:row>
      <xdr:rowOff>79941</xdr:rowOff>
    </xdr:to>
    <xdr:sp macro="" textlink="">
      <xdr:nvSpPr>
        <xdr:cNvPr id="24" name="BlokTextu 23"/>
        <xdr:cNvSpPr txBox="1"/>
      </xdr:nvSpPr>
      <xdr:spPr>
        <a:xfrm>
          <a:off x="9606643" y="1449160"/>
          <a:ext cx="55653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 editAs="oneCell">
    <xdr:from>
      <xdr:col>14</xdr:col>
      <xdr:colOff>95250</xdr:colOff>
      <xdr:row>1</xdr:row>
      <xdr:rowOff>0</xdr:rowOff>
    </xdr:from>
    <xdr:to>
      <xdr:col>15</xdr:col>
      <xdr:colOff>150869</xdr:colOff>
      <xdr:row>2</xdr:row>
      <xdr:rowOff>107156</xdr:rowOff>
    </xdr:to>
    <xdr:sp macro="" textlink="">
      <xdr:nvSpPr>
        <xdr:cNvPr id="25" name="BlokTextu 24"/>
        <xdr:cNvSpPr txBox="1"/>
      </xdr:nvSpPr>
      <xdr:spPr>
        <a:xfrm>
          <a:off x="9629775" y="190500"/>
          <a:ext cx="66521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87;</a:t>
          </a:r>
          <a:r>
            <a:rPr lang="sk-SK" sz="1000" baseline="0"/>
            <a:t> </a:t>
          </a:r>
          <a:r>
            <a:rPr lang="sk-SK" sz="1000"/>
            <a:t>88</a:t>
          </a:r>
        </a:p>
      </xdr:txBody>
    </xdr:sp>
    <xdr:clientData/>
  </xdr:twoCellAnchor>
  <xdr:twoCellAnchor editAs="oneCell">
    <xdr:from>
      <xdr:col>12</xdr:col>
      <xdr:colOff>76200</xdr:colOff>
      <xdr:row>1</xdr:row>
      <xdr:rowOff>0</xdr:rowOff>
    </xdr:from>
    <xdr:to>
      <xdr:col>13</xdr:col>
      <xdr:colOff>253262</xdr:colOff>
      <xdr:row>2</xdr:row>
      <xdr:rowOff>107156</xdr:rowOff>
    </xdr:to>
    <xdr:sp macro="" textlink="">
      <xdr:nvSpPr>
        <xdr:cNvPr id="26" name="BlokTextu 25"/>
        <xdr:cNvSpPr txBox="1"/>
      </xdr:nvSpPr>
      <xdr:spPr>
        <a:xfrm>
          <a:off x="8391525" y="190500"/>
          <a:ext cx="78666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59;</a:t>
          </a:r>
          <a:r>
            <a:rPr lang="sk-SK" sz="1000" baseline="0"/>
            <a:t> </a:t>
          </a:r>
          <a:r>
            <a:rPr lang="sk-SK" sz="1000"/>
            <a:t>58</a:t>
          </a:r>
        </a:p>
      </xdr:txBody>
    </xdr:sp>
    <xdr:clientData/>
  </xdr:twoCellAnchor>
  <xdr:twoCellAnchor editAs="oneCell">
    <xdr:from>
      <xdr:col>12</xdr:col>
      <xdr:colOff>10886</xdr:colOff>
      <xdr:row>7</xdr:row>
      <xdr:rowOff>44904</xdr:rowOff>
    </xdr:from>
    <xdr:to>
      <xdr:col>12</xdr:col>
      <xdr:colOff>489516</xdr:colOff>
      <xdr:row>8</xdr:row>
      <xdr:rowOff>152060</xdr:rowOff>
    </xdr:to>
    <xdr:sp macro="" textlink="">
      <xdr:nvSpPr>
        <xdr:cNvPr id="27" name="BlokTextu 26"/>
        <xdr:cNvSpPr txBox="1"/>
      </xdr:nvSpPr>
      <xdr:spPr>
        <a:xfrm>
          <a:off x="8326211" y="1521279"/>
          <a:ext cx="47863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42;39</a:t>
          </a:r>
        </a:p>
      </xdr:txBody>
    </xdr:sp>
    <xdr:clientData/>
  </xdr:twoCellAnchor>
  <xdr:twoCellAnchor editAs="oneCell">
    <xdr:from>
      <xdr:col>12</xdr:col>
      <xdr:colOff>20410</xdr:colOff>
      <xdr:row>3</xdr:row>
      <xdr:rowOff>102053</xdr:rowOff>
    </xdr:from>
    <xdr:to>
      <xdr:col>14</xdr:col>
      <xdr:colOff>86404</xdr:colOff>
      <xdr:row>10</xdr:row>
      <xdr:rowOff>56298</xdr:rowOff>
    </xdr:to>
    <xdr:sp macro="" textlink="">
      <xdr:nvSpPr>
        <xdr:cNvPr id="28" name="Obdĺžnik 27"/>
        <xdr:cNvSpPr/>
      </xdr:nvSpPr>
      <xdr:spPr>
        <a:xfrm>
          <a:off x="10250260" y="711653"/>
          <a:ext cx="1285194" cy="13925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12</xdr:col>
      <xdr:colOff>447675</xdr:colOff>
      <xdr:row>2</xdr:row>
      <xdr:rowOff>28575</xdr:rowOff>
    </xdr:from>
    <xdr:to>
      <xdr:col>14</xdr:col>
      <xdr:colOff>513669</xdr:colOff>
      <xdr:row>8</xdr:row>
      <xdr:rowOff>170599</xdr:rowOff>
    </xdr:to>
    <xdr:sp macro="" textlink="">
      <xdr:nvSpPr>
        <xdr:cNvPr id="29" name="Obdĺžnik 28"/>
        <xdr:cNvSpPr/>
      </xdr:nvSpPr>
      <xdr:spPr>
        <a:xfrm>
          <a:off x="10677525" y="409575"/>
          <a:ext cx="1285194" cy="142789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sk-SK" sz="1100"/>
        </a:p>
      </xdr:txBody>
    </xdr:sp>
    <xdr:clientData/>
  </xdr:twoCellAnchor>
  <xdr:twoCellAnchor editAs="oneCell">
    <xdr:from>
      <xdr:col>12</xdr:col>
      <xdr:colOff>2721</xdr:colOff>
      <xdr:row>2</xdr:row>
      <xdr:rowOff>21771</xdr:rowOff>
    </xdr:from>
    <xdr:to>
      <xdr:col>12</xdr:col>
      <xdr:colOff>461112</xdr:colOff>
      <xdr:row>3</xdr:row>
      <xdr:rowOff>120253</xdr:rowOff>
    </xdr:to>
    <xdr:cxnSp macro="">
      <xdr:nvCxnSpPr>
        <xdr:cNvPr id="30" name="Rovná spojnica 29"/>
        <xdr:cNvCxnSpPr/>
      </xdr:nvCxnSpPr>
      <xdr:spPr>
        <a:xfrm flipV="1">
          <a:off x="10232571" y="402771"/>
          <a:ext cx="458391" cy="327082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57150</xdr:colOff>
      <xdr:row>2</xdr:row>
      <xdr:rowOff>19050</xdr:rowOff>
    </xdr:from>
    <xdr:to>
      <xdr:col>14</xdr:col>
      <xdr:colOff>515541</xdr:colOff>
      <xdr:row>3</xdr:row>
      <xdr:rowOff>117532</xdr:rowOff>
    </xdr:to>
    <xdr:cxnSp macro="">
      <xdr:nvCxnSpPr>
        <xdr:cNvPr id="31" name="Rovná spojnica 30"/>
        <xdr:cNvCxnSpPr/>
      </xdr:nvCxnSpPr>
      <xdr:spPr>
        <a:xfrm flipV="1">
          <a:off x="11506200" y="400050"/>
          <a:ext cx="458391" cy="327082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80283</xdr:colOff>
      <xdr:row>8</xdr:row>
      <xdr:rowOff>156482</xdr:rowOff>
    </xdr:from>
    <xdr:to>
      <xdr:col>14</xdr:col>
      <xdr:colOff>538674</xdr:colOff>
      <xdr:row>10</xdr:row>
      <xdr:rowOff>67185</xdr:rowOff>
    </xdr:to>
    <xdr:cxnSp macro="">
      <xdr:nvCxnSpPr>
        <xdr:cNvPr id="32" name="Rovná spojnica 31"/>
        <xdr:cNvCxnSpPr/>
      </xdr:nvCxnSpPr>
      <xdr:spPr>
        <a:xfrm flipV="1">
          <a:off x="11529333" y="182335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9525</xdr:colOff>
      <xdr:row>8</xdr:row>
      <xdr:rowOff>141514</xdr:rowOff>
    </xdr:from>
    <xdr:to>
      <xdr:col>12</xdr:col>
      <xdr:colOff>467916</xdr:colOff>
      <xdr:row>10</xdr:row>
      <xdr:rowOff>52217</xdr:rowOff>
    </xdr:to>
    <xdr:cxnSp macro="">
      <xdr:nvCxnSpPr>
        <xdr:cNvPr id="33" name="Rovná spojnica 32"/>
        <xdr:cNvCxnSpPr/>
      </xdr:nvCxnSpPr>
      <xdr:spPr>
        <a:xfrm flipV="1">
          <a:off x="10239375" y="1808389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220436</xdr:colOff>
      <xdr:row>10</xdr:row>
      <xdr:rowOff>180974</xdr:rowOff>
    </xdr:from>
    <xdr:to>
      <xdr:col>13</xdr:col>
      <xdr:colOff>420118</xdr:colOff>
      <xdr:row>11</xdr:row>
      <xdr:rowOff>2381</xdr:rowOff>
    </xdr:to>
    <xdr:cxnSp macro="">
      <xdr:nvCxnSpPr>
        <xdr:cNvPr id="34" name="Rovná spojovacia šípka 33"/>
        <xdr:cNvCxnSpPr/>
      </xdr:nvCxnSpPr>
      <xdr:spPr>
        <a:xfrm flipV="1">
          <a:off x="10450286" y="2228849"/>
          <a:ext cx="809282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198664</xdr:colOff>
      <xdr:row>11</xdr:row>
      <xdr:rowOff>78921</xdr:rowOff>
    </xdr:from>
    <xdr:to>
      <xdr:col>14</xdr:col>
      <xdr:colOff>348002</xdr:colOff>
      <xdr:row>13</xdr:row>
      <xdr:rowOff>5102</xdr:rowOff>
    </xdr:to>
    <xdr:sp macro="" textlink="">
      <xdr:nvSpPr>
        <xdr:cNvPr id="35" name="BlokTextu 34"/>
        <xdr:cNvSpPr txBox="1"/>
      </xdr:nvSpPr>
      <xdr:spPr>
        <a:xfrm>
          <a:off x="10428514" y="2317296"/>
          <a:ext cx="1368538" cy="307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 editAs="oneCell">
    <xdr:from>
      <xdr:col>14</xdr:col>
      <xdr:colOff>308882</xdr:colOff>
      <xdr:row>9</xdr:row>
      <xdr:rowOff>53068</xdr:rowOff>
    </xdr:from>
    <xdr:to>
      <xdr:col>15</xdr:col>
      <xdr:colOff>68033</xdr:colOff>
      <xdr:row>10</xdr:row>
      <xdr:rowOff>112598</xdr:rowOff>
    </xdr:to>
    <xdr:cxnSp macro="">
      <xdr:nvCxnSpPr>
        <xdr:cNvPr id="36" name="Rovná spojovacia šípka 35"/>
        <xdr:cNvCxnSpPr/>
      </xdr:nvCxnSpPr>
      <xdr:spPr>
        <a:xfrm flipV="1">
          <a:off x="11757932" y="1910443"/>
          <a:ext cx="368751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559253</xdr:colOff>
      <xdr:row>9</xdr:row>
      <xdr:rowOff>122465</xdr:rowOff>
    </xdr:from>
    <xdr:to>
      <xdr:col>17</xdr:col>
      <xdr:colOff>96267</xdr:colOff>
      <xdr:row>11</xdr:row>
      <xdr:rowOff>39121</xdr:rowOff>
    </xdr:to>
    <xdr:sp macro="" textlink="">
      <xdr:nvSpPr>
        <xdr:cNvPr id="37" name="BlokTextu 36"/>
        <xdr:cNvSpPr txBox="1"/>
      </xdr:nvSpPr>
      <xdr:spPr>
        <a:xfrm>
          <a:off x="12008303" y="1979840"/>
          <a:ext cx="1365814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teplota</a:t>
          </a:r>
        </a:p>
      </xdr:txBody>
    </xdr:sp>
    <xdr:clientData/>
  </xdr:twoCellAnchor>
  <xdr:twoCellAnchor editAs="oneCell">
    <xdr:from>
      <xdr:col>15</xdr:col>
      <xdr:colOff>54428</xdr:colOff>
      <xdr:row>3</xdr:row>
      <xdr:rowOff>36739</xdr:rowOff>
    </xdr:from>
    <xdr:to>
      <xdr:col>15</xdr:col>
      <xdr:colOff>66334</xdr:colOff>
      <xdr:row>7</xdr:row>
      <xdr:rowOff>10032</xdr:rowOff>
    </xdr:to>
    <xdr:cxnSp macro="">
      <xdr:nvCxnSpPr>
        <xdr:cNvPr id="38" name="Rovná spojovacia šípka 37"/>
        <xdr:cNvCxnSpPr/>
      </xdr:nvCxnSpPr>
      <xdr:spPr>
        <a:xfrm>
          <a:off x="12113078" y="646339"/>
          <a:ext cx="11906" cy="840068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106136</xdr:colOff>
      <xdr:row>4</xdr:row>
      <xdr:rowOff>171450</xdr:rowOff>
    </xdr:from>
    <xdr:to>
      <xdr:col>15</xdr:col>
      <xdr:colOff>581026</xdr:colOff>
      <xdr:row>6</xdr:row>
      <xdr:rowOff>89126</xdr:rowOff>
    </xdr:to>
    <xdr:sp macro="" textlink="">
      <xdr:nvSpPr>
        <xdr:cNvPr id="39" name="BlokTextu 38"/>
        <xdr:cNvSpPr txBox="1"/>
      </xdr:nvSpPr>
      <xdr:spPr>
        <a:xfrm>
          <a:off x="12164786" y="1009650"/>
          <a:ext cx="474890" cy="365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100"/>
            <a:t>čas</a:t>
          </a:r>
        </a:p>
      </xdr:txBody>
    </xdr:sp>
    <xdr:clientData/>
  </xdr:twoCellAnchor>
  <xdr:twoCellAnchor editAs="oneCell">
    <xdr:from>
      <xdr:col>14</xdr:col>
      <xdr:colOff>556532</xdr:colOff>
      <xdr:row>6</xdr:row>
      <xdr:rowOff>65315</xdr:rowOff>
    </xdr:from>
    <xdr:to>
      <xdr:col>17</xdr:col>
      <xdr:colOff>93546</xdr:colOff>
      <xdr:row>7</xdr:row>
      <xdr:rowOff>171280</xdr:rowOff>
    </xdr:to>
    <xdr:sp macro="" textlink="">
      <xdr:nvSpPr>
        <xdr:cNvPr id="40" name="BlokTextu 39"/>
        <xdr:cNvSpPr txBox="1"/>
      </xdr:nvSpPr>
      <xdr:spPr>
        <a:xfrm>
          <a:off x="12005582" y="1351190"/>
          <a:ext cx="1365814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14</xdr:col>
      <xdr:colOff>104774</xdr:colOff>
      <xdr:row>9</xdr:row>
      <xdr:rowOff>145596</xdr:rowOff>
    </xdr:from>
    <xdr:to>
      <xdr:col>16</xdr:col>
      <xdr:colOff>254112</xdr:colOff>
      <xdr:row>11</xdr:row>
      <xdr:rowOff>62252</xdr:rowOff>
    </xdr:to>
    <xdr:sp macro="" textlink="">
      <xdr:nvSpPr>
        <xdr:cNvPr id="41" name="BlokTextu 40"/>
        <xdr:cNvSpPr txBox="1"/>
      </xdr:nvSpPr>
      <xdr:spPr>
        <a:xfrm>
          <a:off x="11553824" y="2002971"/>
          <a:ext cx="136853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11</xdr:col>
      <xdr:colOff>2076687</xdr:colOff>
      <xdr:row>10</xdr:row>
      <xdr:rowOff>8283</xdr:rowOff>
    </xdr:from>
    <xdr:to>
      <xdr:col>12</xdr:col>
      <xdr:colOff>118856</xdr:colOff>
      <xdr:row>11</xdr:row>
      <xdr:rowOff>118161</xdr:rowOff>
    </xdr:to>
    <xdr:sp macro="" textlink="">
      <xdr:nvSpPr>
        <xdr:cNvPr id="42" name="BlokTextu 41"/>
        <xdr:cNvSpPr txBox="1"/>
      </xdr:nvSpPr>
      <xdr:spPr>
        <a:xfrm>
          <a:off x="10096737" y="2056158"/>
          <a:ext cx="251969" cy="300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800"/>
            <a:t>-</a:t>
          </a:r>
        </a:p>
      </xdr:txBody>
    </xdr:sp>
    <xdr:clientData/>
  </xdr:twoCellAnchor>
  <xdr:twoCellAnchor editAs="oneCell">
    <xdr:from>
      <xdr:col>13</xdr:col>
      <xdr:colOff>409575</xdr:colOff>
      <xdr:row>10</xdr:row>
      <xdr:rowOff>32657</xdr:rowOff>
    </xdr:from>
    <xdr:to>
      <xdr:col>15</xdr:col>
      <xdr:colOff>561294</xdr:colOff>
      <xdr:row>11</xdr:row>
      <xdr:rowOff>142535</xdr:rowOff>
    </xdr:to>
    <xdr:sp macro="" textlink="">
      <xdr:nvSpPr>
        <xdr:cNvPr id="43" name="BlokTextu 42"/>
        <xdr:cNvSpPr txBox="1"/>
      </xdr:nvSpPr>
      <xdr:spPr>
        <a:xfrm>
          <a:off x="11249025" y="2080532"/>
          <a:ext cx="1370919" cy="300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15</xdr:col>
      <xdr:colOff>12246</xdr:colOff>
      <xdr:row>8</xdr:row>
      <xdr:rowOff>27215</xdr:rowOff>
    </xdr:from>
    <xdr:to>
      <xdr:col>17</xdr:col>
      <xdr:colOff>161584</xdr:colOff>
      <xdr:row>9</xdr:row>
      <xdr:rowOff>134371</xdr:rowOff>
    </xdr:to>
    <xdr:sp macro="" textlink="">
      <xdr:nvSpPr>
        <xdr:cNvPr id="44" name="BlokTextu 43"/>
        <xdr:cNvSpPr txBox="1"/>
      </xdr:nvSpPr>
      <xdr:spPr>
        <a:xfrm>
          <a:off x="12070896" y="1694090"/>
          <a:ext cx="1368538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14</xdr:col>
      <xdr:colOff>545646</xdr:colOff>
      <xdr:row>2</xdr:row>
      <xdr:rowOff>34018</xdr:rowOff>
    </xdr:from>
    <xdr:to>
      <xdr:col>17</xdr:col>
      <xdr:colOff>82660</xdr:colOff>
      <xdr:row>3</xdr:row>
      <xdr:rowOff>138453</xdr:rowOff>
    </xdr:to>
    <xdr:sp macro="" textlink="">
      <xdr:nvSpPr>
        <xdr:cNvPr id="45" name="BlokTextu 44"/>
        <xdr:cNvSpPr txBox="1"/>
      </xdr:nvSpPr>
      <xdr:spPr>
        <a:xfrm>
          <a:off x="11994696" y="415018"/>
          <a:ext cx="1365814" cy="333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300" b="1"/>
            <a:t>+</a:t>
          </a:r>
        </a:p>
      </xdr:txBody>
    </xdr:sp>
    <xdr:clientData/>
  </xdr:twoCellAnchor>
  <xdr:twoCellAnchor editAs="oneCell">
    <xdr:from>
      <xdr:col>13</xdr:col>
      <xdr:colOff>276225</xdr:colOff>
      <xdr:row>2</xdr:row>
      <xdr:rowOff>104775</xdr:rowOff>
    </xdr:from>
    <xdr:to>
      <xdr:col>14</xdr:col>
      <xdr:colOff>200021</xdr:colOff>
      <xdr:row>4</xdr:row>
      <xdr:rowOff>21091</xdr:rowOff>
    </xdr:to>
    <xdr:sp macro="" textlink="">
      <xdr:nvSpPr>
        <xdr:cNvPr id="46" name="BlokTextu 45"/>
        <xdr:cNvSpPr txBox="1"/>
      </xdr:nvSpPr>
      <xdr:spPr>
        <a:xfrm>
          <a:off x="11115675" y="485775"/>
          <a:ext cx="533396" cy="373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92;</a:t>
          </a:r>
          <a:r>
            <a:rPr lang="sk-SK" sz="1000" baseline="0"/>
            <a:t> </a:t>
          </a:r>
          <a:r>
            <a:rPr lang="sk-SK" sz="1000"/>
            <a:t>91</a:t>
          </a:r>
        </a:p>
      </xdr:txBody>
    </xdr:sp>
    <xdr:clientData/>
  </xdr:twoCellAnchor>
  <xdr:twoCellAnchor editAs="oneCell">
    <xdr:from>
      <xdr:col>13</xdr:col>
      <xdr:colOff>212271</xdr:colOff>
      <xdr:row>8</xdr:row>
      <xdr:rowOff>138793</xdr:rowOff>
    </xdr:from>
    <xdr:to>
      <xdr:col>14</xdr:col>
      <xdr:colOff>78575</xdr:colOff>
      <xdr:row>10</xdr:row>
      <xdr:rowOff>55449</xdr:rowOff>
    </xdr:to>
    <xdr:sp macro="" textlink="">
      <xdr:nvSpPr>
        <xdr:cNvPr id="47" name="BlokTextu 46"/>
        <xdr:cNvSpPr txBox="1"/>
      </xdr:nvSpPr>
      <xdr:spPr>
        <a:xfrm>
          <a:off x="11051721" y="1805668"/>
          <a:ext cx="475904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60;62</a:t>
          </a:r>
        </a:p>
      </xdr:txBody>
    </xdr:sp>
    <xdr:clientData/>
  </xdr:twoCellAnchor>
  <xdr:twoCellAnchor editAs="oneCell">
    <xdr:from>
      <xdr:col>11</xdr:col>
      <xdr:colOff>1724025</xdr:colOff>
      <xdr:row>2</xdr:row>
      <xdr:rowOff>142875</xdr:rowOff>
    </xdr:from>
    <xdr:to>
      <xdr:col>12</xdr:col>
      <xdr:colOff>67423</xdr:colOff>
      <xdr:row>4</xdr:row>
      <xdr:rowOff>25854</xdr:rowOff>
    </xdr:to>
    <xdr:sp macro="" textlink="">
      <xdr:nvSpPr>
        <xdr:cNvPr id="48" name="BlokTextu 47"/>
        <xdr:cNvSpPr txBox="1"/>
      </xdr:nvSpPr>
      <xdr:spPr>
        <a:xfrm>
          <a:off x="9744075" y="523875"/>
          <a:ext cx="553198" cy="340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73; 76</a:t>
          </a:r>
        </a:p>
      </xdr:txBody>
    </xdr:sp>
    <xdr:clientData/>
  </xdr:twoCellAnchor>
  <xdr:twoCellAnchor editAs="oneCell">
    <xdr:from>
      <xdr:col>11</xdr:col>
      <xdr:colOff>1710122</xdr:colOff>
      <xdr:row>8</xdr:row>
      <xdr:rowOff>178904</xdr:rowOff>
    </xdr:from>
    <xdr:to>
      <xdr:col>12</xdr:col>
      <xdr:colOff>70188</xdr:colOff>
      <xdr:row>10</xdr:row>
      <xdr:rowOff>95560</xdr:rowOff>
    </xdr:to>
    <xdr:sp macro="" textlink="">
      <xdr:nvSpPr>
        <xdr:cNvPr id="49" name="BlokTextu 48"/>
        <xdr:cNvSpPr txBox="1"/>
      </xdr:nvSpPr>
      <xdr:spPr>
        <a:xfrm>
          <a:off x="9730172" y="1845779"/>
          <a:ext cx="56986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59</a:t>
          </a:r>
        </a:p>
      </xdr:txBody>
    </xdr:sp>
    <xdr:clientData/>
  </xdr:twoCellAnchor>
  <xdr:twoCellAnchor editAs="oneCell">
    <xdr:from>
      <xdr:col>14</xdr:col>
      <xdr:colOff>72118</xdr:colOff>
      <xdr:row>6</xdr:row>
      <xdr:rowOff>163285</xdr:rowOff>
    </xdr:from>
    <xdr:to>
      <xdr:col>15</xdr:col>
      <xdr:colOff>19047</xdr:colOff>
      <xdr:row>8</xdr:row>
      <xdr:rowOff>79941</xdr:rowOff>
    </xdr:to>
    <xdr:sp macro="" textlink="">
      <xdr:nvSpPr>
        <xdr:cNvPr id="50" name="BlokTextu 49"/>
        <xdr:cNvSpPr txBox="1"/>
      </xdr:nvSpPr>
      <xdr:spPr>
        <a:xfrm>
          <a:off x="11521168" y="1449160"/>
          <a:ext cx="55652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 editAs="oneCell">
    <xdr:from>
      <xdr:col>14</xdr:col>
      <xdr:colOff>95250</xdr:colOff>
      <xdr:row>1</xdr:row>
      <xdr:rowOff>0</xdr:rowOff>
    </xdr:from>
    <xdr:to>
      <xdr:col>15</xdr:col>
      <xdr:colOff>150866</xdr:colOff>
      <xdr:row>2</xdr:row>
      <xdr:rowOff>107156</xdr:rowOff>
    </xdr:to>
    <xdr:sp macro="" textlink="">
      <xdr:nvSpPr>
        <xdr:cNvPr id="51" name="BlokTextu 50"/>
        <xdr:cNvSpPr txBox="1"/>
      </xdr:nvSpPr>
      <xdr:spPr>
        <a:xfrm>
          <a:off x="11544300" y="190500"/>
          <a:ext cx="6652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87;</a:t>
          </a:r>
          <a:r>
            <a:rPr lang="sk-SK" sz="1000" baseline="0"/>
            <a:t> </a:t>
          </a:r>
          <a:r>
            <a:rPr lang="sk-SK" sz="1000"/>
            <a:t>88</a:t>
          </a:r>
        </a:p>
      </xdr:txBody>
    </xdr:sp>
    <xdr:clientData/>
  </xdr:twoCellAnchor>
  <xdr:twoCellAnchor editAs="oneCell">
    <xdr:from>
      <xdr:col>12</xdr:col>
      <xdr:colOff>76200</xdr:colOff>
      <xdr:row>1</xdr:row>
      <xdr:rowOff>0</xdr:rowOff>
    </xdr:from>
    <xdr:to>
      <xdr:col>13</xdr:col>
      <xdr:colOff>253259</xdr:colOff>
      <xdr:row>2</xdr:row>
      <xdr:rowOff>107156</xdr:rowOff>
    </xdr:to>
    <xdr:sp macro="" textlink="">
      <xdr:nvSpPr>
        <xdr:cNvPr id="52" name="BlokTextu 51"/>
        <xdr:cNvSpPr txBox="1"/>
      </xdr:nvSpPr>
      <xdr:spPr>
        <a:xfrm>
          <a:off x="10306050" y="190500"/>
          <a:ext cx="78665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59;</a:t>
          </a:r>
          <a:r>
            <a:rPr lang="sk-SK" sz="1000" baseline="0"/>
            <a:t> </a:t>
          </a:r>
          <a:r>
            <a:rPr lang="sk-SK" sz="1000"/>
            <a:t>58</a:t>
          </a:r>
        </a:p>
      </xdr:txBody>
    </xdr:sp>
    <xdr:clientData/>
  </xdr:twoCellAnchor>
  <xdr:twoCellAnchor editAs="oneCell">
    <xdr:from>
      <xdr:col>12</xdr:col>
      <xdr:colOff>10886</xdr:colOff>
      <xdr:row>7</xdr:row>
      <xdr:rowOff>44904</xdr:rowOff>
    </xdr:from>
    <xdr:to>
      <xdr:col>12</xdr:col>
      <xdr:colOff>489516</xdr:colOff>
      <xdr:row>8</xdr:row>
      <xdr:rowOff>152060</xdr:rowOff>
    </xdr:to>
    <xdr:sp macro="" textlink="">
      <xdr:nvSpPr>
        <xdr:cNvPr id="53" name="BlokTextu 52"/>
        <xdr:cNvSpPr txBox="1"/>
      </xdr:nvSpPr>
      <xdr:spPr>
        <a:xfrm>
          <a:off x="10240736" y="1521279"/>
          <a:ext cx="47863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sk-SK" sz="1000"/>
            <a:t>42;39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11906</xdr:colOff>
      <xdr:row>2</xdr:row>
      <xdr:rowOff>148828</xdr:rowOff>
    </xdr:from>
    <xdr:to>
      <xdr:col>13</xdr:col>
      <xdr:colOff>83343</xdr:colOff>
      <xdr:row>8</xdr:row>
      <xdr:rowOff>154781</xdr:rowOff>
    </xdr:to>
    <xdr:sp macro="" textlink="">
      <xdr:nvSpPr>
        <xdr:cNvPr id="2" name="Obdĺžnik 1"/>
        <xdr:cNvSpPr/>
      </xdr:nvSpPr>
      <xdr:spPr>
        <a:xfrm>
          <a:off x="6717506" y="529828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464344</xdr:colOff>
      <xdr:row>1</xdr:row>
      <xdr:rowOff>41673</xdr:rowOff>
    </xdr:from>
    <xdr:to>
      <xdr:col>13</xdr:col>
      <xdr:colOff>535781</xdr:colOff>
      <xdr:row>7</xdr:row>
      <xdr:rowOff>47626</xdr:rowOff>
    </xdr:to>
    <xdr:sp macro="" textlink="">
      <xdr:nvSpPr>
        <xdr:cNvPr id="3" name="Obdĺžnik 2"/>
        <xdr:cNvSpPr/>
      </xdr:nvSpPr>
      <xdr:spPr>
        <a:xfrm>
          <a:off x="7169944" y="232173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0</xdr:colOff>
      <xdr:row>1</xdr:row>
      <xdr:rowOff>41672</xdr:rowOff>
    </xdr:from>
    <xdr:to>
      <xdr:col>11</xdr:col>
      <xdr:colOff>458391</xdr:colOff>
      <xdr:row>2</xdr:row>
      <xdr:rowOff>142875</xdr:rowOff>
    </xdr:to>
    <xdr:cxnSp macro="">
      <xdr:nvCxnSpPr>
        <xdr:cNvPr id="4" name="Rovná spojnica 3"/>
        <xdr:cNvCxnSpPr/>
      </xdr:nvCxnSpPr>
      <xdr:spPr>
        <a:xfrm flipV="1">
          <a:off x="67056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69056</xdr:colOff>
      <xdr:row>1</xdr:row>
      <xdr:rowOff>51197</xdr:rowOff>
    </xdr:from>
    <xdr:to>
      <xdr:col>13</xdr:col>
      <xdr:colOff>527447</xdr:colOff>
      <xdr:row>2</xdr:row>
      <xdr:rowOff>152400</xdr:rowOff>
    </xdr:to>
    <xdr:cxnSp macro="">
      <xdr:nvCxnSpPr>
        <xdr:cNvPr id="5" name="Rovná spojnica 4"/>
        <xdr:cNvCxnSpPr/>
      </xdr:nvCxnSpPr>
      <xdr:spPr>
        <a:xfrm flipV="1">
          <a:off x="79938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71438</xdr:colOff>
      <xdr:row>7</xdr:row>
      <xdr:rowOff>47625</xdr:rowOff>
    </xdr:from>
    <xdr:to>
      <xdr:col>13</xdr:col>
      <xdr:colOff>529829</xdr:colOff>
      <xdr:row>8</xdr:row>
      <xdr:rowOff>148828</xdr:rowOff>
    </xdr:to>
    <xdr:cxnSp macro="">
      <xdr:nvCxnSpPr>
        <xdr:cNvPr id="6" name="Rovná spojnica 5"/>
        <xdr:cNvCxnSpPr/>
      </xdr:nvCxnSpPr>
      <xdr:spPr>
        <a:xfrm flipV="1">
          <a:off x="79962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17860</xdr:colOff>
      <xdr:row>7</xdr:row>
      <xdr:rowOff>29766</xdr:rowOff>
    </xdr:from>
    <xdr:to>
      <xdr:col>11</xdr:col>
      <xdr:colOff>476251</xdr:colOff>
      <xdr:row>8</xdr:row>
      <xdr:rowOff>130969</xdr:rowOff>
    </xdr:to>
    <xdr:cxnSp macro="">
      <xdr:nvCxnSpPr>
        <xdr:cNvPr id="7" name="Rovná spojnica 6"/>
        <xdr:cNvCxnSpPr/>
      </xdr:nvCxnSpPr>
      <xdr:spPr>
        <a:xfrm flipV="1">
          <a:off x="67234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321468</xdr:colOff>
      <xdr:row>9</xdr:row>
      <xdr:rowOff>184547</xdr:rowOff>
    </xdr:from>
    <xdr:to>
      <xdr:col>12</xdr:col>
      <xdr:colOff>523874</xdr:colOff>
      <xdr:row>10</xdr:row>
      <xdr:rowOff>5954</xdr:rowOff>
    </xdr:to>
    <xdr:cxnSp macro="">
      <xdr:nvCxnSpPr>
        <xdr:cNvPr id="8" name="Rovná spojovacia šípka 7"/>
        <xdr:cNvCxnSpPr/>
      </xdr:nvCxnSpPr>
      <xdr:spPr>
        <a:xfrm flipV="1">
          <a:off x="70270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309561</xdr:colOff>
      <xdr:row>10</xdr:row>
      <xdr:rowOff>65484</xdr:rowOff>
    </xdr:from>
    <xdr:to>
      <xdr:col>13</xdr:col>
      <xdr:colOff>464342</xdr:colOff>
      <xdr:row>11</xdr:row>
      <xdr:rowOff>172640</xdr:rowOff>
    </xdr:to>
    <xdr:sp macro="" textlink="">
      <xdr:nvSpPr>
        <xdr:cNvPr id="9" name="BlokTextu 8"/>
        <xdr:cNvSpPr txBox="1"/>
      </xdr:nvSpPr>
      <xdr:spPr>
        <a:xfrm>
          <a:off x="70151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>
    <xdr:from>
      <xdr:col>13</xdr:col>
      <xdr:colOff>440531</xdr:colOff>
      <xdr:row>7</xdr:row>
      <xdr:rowOff>178595</xdr:rowOff>
    </xdr:from>
    <xdr:to>
      <xdr:col>14</xdr:col>
      <xdr:colOff>202406</xdr:colOff>
      <xdr:row>9</xdr:row>
      <xdr:rowOff>47625</xdr:rowOff>
    </xdr:to>
    <xdr:cxnSp macro="">
      <xdr:nvCxnSpPr>
        <xdr:cNvPr id="10" name="Rovná spojovacia šípka 9"/>
        <xdr:cNvCxnSpPr/>
      </xdr:nvCxnSpPr>
      <xdr:spPr>
        <a:xfrm flipV="1">
          <a:off x="83653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77390</xdr:colOff>
      <xdr:row>8</xdr:row>
      <xdr:rowOff>23812</xdr:rowOff>
    </xdr:from>
    <xdr:to>
      <xdr:col>16</xdr:col>
      <xdr:colOff>232172</xdr:colOff>
      <xdr:row>9</xdr:row>
      <xdr:rowOff>130968</xdr:rowOff>
    </xdr:to>
    <xdr:sp macro="" textlink="">
      <xdr:nvSpPr>
        <xdr:cNvPr id="11" name="BlokTextu 10"/>
        <xdr:cNvSpPr txBox="1"/>
      </xdr:nvSpPr>
      <xdr:spPr>
        <a:xfrm>
          <a:off x="8611790" y="1690687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teplota</a:t>
          </a:r>
        </a:p>
      </xdr:txBody>
    </xdr:sp>
    <xdr:clientData/>
  </xdr:twoCellAnchor>
  <xdr:twoCellAnchor>
    <xdr:from>
      <xdr:col>14</xdr:col>
      <xdr:colOff>273843</xdr:colOff>
      <xdr:row>2</xdr:row>
      <xdr:rowOff>71440</xdr:rowOff>
    </xdr:from>
    <xdr:to>
      <xdr:col>14</xdr:col>
      <xdr:colOff>285749</xdr:colOff>
      <xdr:row>5</xdr:row>
      <xdr:rowOff>125016</xdr:rowOff>
    </xdr:to>
    <xdr:cxnSp macro="">
      <xdr:nvCxnSpPr>
        <xdr:cNvPr id="12" name="Rovná spojovacia šípka 11"/>
        <xdr:cNvCxnSpPr/>
      </xdr:nvCxnSpPr>
      <xdr:spPr>
        <a:xfrm>
          <a:off x="88082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369093</xdr:colOff>
      <xdr:row>3</xdr:row>
      <xdr:rowOff>83343</xdr:rowOff>
    </xdr:from>
    <xdr:to>
      <xdr:col>15</xdr:col>
      <xdr:colOff>142875</xdr:colOff>
      <xdr:row>4</xdr:row>
      <xdr:rowOff>154780</xdr:rowOff>
    </xdr:to>
    <xdr:sp macro="" textlink="">
      <xdr:nvSpPr>
        <xdr:cNvPr id="13" name="BlokTextu 12"/>
        <xdr:cNvSpPr txBox="1"/>
      </xdr:nvSpPr>
      <xdr:spPr>
        <a:xfrm>
          <a:off x="8903493" y="692943"/>
          <a:ext cx="383382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14</xdr:col>
      <xdr:colOff>166687</xdr:colOff>
      <xdr:row>5</xdr:row>
      <xdr:rowOff>23813</xdr:rowOff>
    </xdr:from>
    <xdr:to>
      <xdr:col>16</xdr:col>
      <xdr:colOff>321469</xdr:colOff>
      <xdr:row>6</xdr:row>
      <xdr:rowOff>101203</xdr:rowOff>
    </xdr:to>
    <xdr:sp macro="" textlink="">
      <xdr:nvSpPr>
        <xdr:cNvPr id="14" name="BlokTextu 13"/>
        <xdr:cNvSpPr txBox="1"/>
      </xdr:nvSpPr>
      <xdr:spPr>
        <a:xfrm>
          <a:off x="8701087" y="1090613"/>
          <a:ext cx="1373982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13</xdr:col>
      <xdr:colOff>208359</xdr:colOff>
      <xdr:row>8</xdr:row>
      <xdr:rowOff>107156</xdr:rowOff>
    </xdr:from>
    <xdr:to>
      <xdr:col>13</xdr:col>
      <xdr:colOff>485775</xdr:colOff>
      <xdr:row>10</xdr:row>
      <xdr:rowOff>23812</xdr:rowOff>
    </xdr:to>
    <xdr:sp macro="" textlink="">
      <xdr:nvSpPr>
        <xdr:cNvPr id="15" name="BlokTextu 14"/>
        <xdr:cNvSpPr txBox="1"/>
      </xdr:nvSpPr>
      <xdr:spPr>
        <a:xfrm>
          <a:off x="81331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11</xdr:col>
      <xdr:colOff>23813</xdr:colOff>
      <xdr:row>8</xdr:row>
      <xdr:rowOff>182165</xdr:rowOff>
    </xdr:from>
    <xdr:to>
      <xdr:col>11</xdr:col>
      <xdr:colOff>304800</xdr:colOff>
      <xdr:row>10</xdr:row>
      <xdr:rowOff>98821</xdr:rowOff>
    </xdr:to>
    <xdr:sp macro="" textlink="">
      <xdr:nvSpPr>
        <xdr:cNvPr id="16" name="BlokTextu 15"/>
        <xdr:cNvSpPr txBox="1"/>
      </xdr:nvSpPr>
      <xdr:spPr>
        <a:xfrm>
          <a:off x="6729413" y="1849040"/>
          <a:ext cx="280987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12</xdr:col>
      <xdr:colOff>506015</xdr:colOff>
      <xdr:row>9</xdr:row>
      <xdr:rowOff>35719</xdr:rowOff>
    </xdr:from>
    <xdr:to>
      <xdr:col>13</xdr:col>
      <xdr:colOff>285750</xdr:colOff>
      <xdr:row>10</xdr:row>
      <xdr:rowOff>142875</xdr:rowOff>
    </xdr:to>
    <xdr:sp macro="" textlink="">
      <xdr:nvSpPr>
        <xdr:cNvPr id="17" name="BlokTextu 16"/>
        <xdr:cNvSpPr txBox="1"/>
      </xdr:nvSpPr>
      <xdr:spPr>
        <a:xfrm>
          <a:off x="78212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142874</xdr:colOff>
      <xdr:row>6</xdr:row>
      <xdr:rowOff>154781</xdr:rowOff>
    </xdr:from>
    <xdr:to>
      <xdr:col>16</xdr:col>
      <xdr:colOff>297656</xdr:colOff>
      <xdr:row>8</xdr:row>
      <xdr:rowOff>71437</xdr:rowOff>
    </xdr:to>
    <xdr:sp macro="" textlink="">
      <xdr:nvSpPr>
        <xdr:cNvPr id="18" name="BlokTextu 17"/>
        <xdr:cNvSpPr txBox="1"/>
      </xdr:nvSpPr>
      <xdr:spPr>
        <a:xfrm>
          <a:off x="8677274" y="1440656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130968</xdr:colOff>
      <xdr:row>1</xdr:row>
      <xdr:rowOff>0</xdr:rowOff>
    </xdr:from>
    <xdr:to>
      <xdr:col>16</xdr:col>
      <xdr:colOff>285750</xdr:colOff>
      <xdr:row>2</xdr:row>
      <xdr:rowOff>107156</xdr:rowOff>
    </xdr:to>
    <xdr:sp macro="" textlink="">
      <xdr:nvSpPr>
        <xdr:cNvPr id="19" name="BlokTextu 18"/>
        <xdr:cNvSpPr txBox="1"/>
      </xdr:nvSpPr>
      <xdr:spPr>
        <a:xfrm>
          <a:off x="8665368" y="190500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12</xdr:col>
      <xdr:colOff>283369</xdr:colOff>
      <xdr:row>1</xdr:row>
      <xdr:rowOff>109538</xdr:rowOff>
    </xdr:from>
    <xdr:to>
      <xdr:col>13</xdr:col>
      <xdr:colOff>219075</xdr:colOff>
      <xdr:row>2</xdr:row>
      <xdr:rowOff>219075</xdr:rowOff>
    </xdr:to>
    <xdr:sp macro="" textlink="">
      <xdr:nvSpPr>
        <xdr:cNvPr id="20" name="BlokTextu 19"/>
        <xdr:cNvSpPr txBox="1"/>
      </xdr:nvSpPr>
      <xdr:spPr>
        <a:xfrm>
          <a:off x="7598569" y="30003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92;</a:t>
          </a:r>
          <a:r>
            <a:rPr lang="sk-SK" sz="1000" baseline="0"/>
            <a:t> </a:t>
          </a:r>
          <a:r>
            <a:rPr lang="sk-SK" sz="1000"/>
            <a:t>91</a:t>
          </a:r>
        </a:p>
      </xdr:txBody>
    </xdr:sp>
    <xdr:clientData/>
  </xdr:twoCellAnchor>
  <xdr:twoCellAnchor>
    <xdr:from>
      <xdr:col>12</xdr:col>
      <xdr:colOff>239313</xdr:colOff>
      <xdr:row>7</xdr:row>
      <xdr:rowOff>119062</xdr:rowOff>
    </xdr:from>
    <xdr:to>
      <xdr:col>13</xdr:col>
      <xdr:colOff>200024</xdr:colOff>
      <xdr:row>9</xdr:row>
      <xdr:rowOff>35718</xdr:rowOff>
    </xdr:to>
    <xdr:sp macro="" textlink="">
      <xdr:nvSpPr>
        <xdr:cNvPr id="21" name="BlokTextu 20"/>
        <xdr:cNvSpPr txBox="1"/>
      </xdr:nvSpPr>
      <xdr:spPr>
        <a:xfrm>
          <a:off x="7554513" y="1595437"/>
          <a:ext cx="57031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62</a:t>
          </a:r>
        </a:p>
      </xdr:txBody>
    </xdr:sp>
    <xdr:clientData/>
  </xdr:twoCellAnchor>
  <xdr:twoCellAnchor>
    <xdr:from>
      <xdr:col>10</xdr:col>
      <xdr:colOff>200025</xdr:colOff>
      <xdr:row>1</xdr:row>
      <xdr:rowOff>142875</xdr:rowOff>
    </xdr:from>
    <xdr:to>
      <xdr:col>11</xdr:col>
      <xdr:colOff>148829</xdr:colOff>
      <xdr:row>2</xdr:row>
      <xdr:rowOff>219075</xdr:rowOff>
    </xdr:to>
    <xdr:sp macro="" textlink="">
      <xdr:nvSpPr>
        <xdr:cNvPr id="22" name="BlokTextu 21"/>
        <xdr:cNvSpPr txBox="1"/>
      </xdr:nvSpPr>
      <xdr:spPr>
        <a:xfrm>
          <a:off x="6296025" y="333375"/>
          <a:ext cx="55840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73;76</a:t>
          </a:r>
        </a:p>
      </xdr:txBody>
    </xdr:sp>
    <xdr:clientData/>
  </xdr:twoCellAnchor>
  <xdr:twoCellAnchor>
    <xdr:from>
      <xdr:col>10</xdr:col>
      <xdr:colOff>152401</xdr:colOff>
      <xdr:row>7</xdr:row>
      <xdr:rowOff>105965</xdr:rowOff>
    </xdr:from>
    <xdr:to>
      <xdr:col>11</xdr:col>
      <xdr:colOff>117873</xdr:colOff>
      <xdr:row>9</xdr:row>
      <xdr:rowOff>142874</xdr:rowOff>
    </xdr:to>
    <xdr:sp macro="" textlink="">
      <xdr:nvSpPr>
        <xdr:cNvPr id="23" name="BlokTextu 22"/>
        <xdr:cNvSpPr txBox="1"/>
      </xdr:nvSpPr>
      <xdr:spPr>
        <a:xfrm>
          <a:off x="6248401" y="1582340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60;</a:t>
          </a:r>
          <a:r>
            <a:rPr lang="sk-SK" sz="1000" baseline="0"/>
            <a:t> </a:t>
          </a:r>
          <a:r>
            <a:rPr lang="sk-SK" sz="1000"/>
            <a:t>59</a:t>
          </a:r>
        </a:p>
      </xdr:txBody>
    </xdr:sp>
    <xdr:clientData/>
  </xdr:twoCellAnchor>
  <xdr:twoCellAnchor>
    <xdr:from>
      <xdr:col>13</xdr:col>
      <xdr:colOff>85724</xdr:colOff>
      <xdr:row>6</xdr:row>
      <xdr:rowOff>11906</xdr:rowOff>
    </xdr:from>
    <xdr:to>
      <xdr:col>13</xdr:col>
      <xdr:colOff>609599</xdr:colOff>
      <xdr:row>7</xdr:row>
      <xdr:rowOff>119062</xdr:rowOff>
    </xdr:to>
    <xdr:sp macro="" textlink="">
      <xdr:nvSpPr>
        <xdr:cNvPr id="24" name="BlokTextu 23"/>
        <xdr:cNvSpPr txBox="1"/>
      </xdr:nvSpPr>
      <xdr:spPr>
        <a:xfrm>
          <a:off x="8010524" y="1297781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75;</a:t>
          </a:r>
          <a:r>
            <a:rPr lang="sk-SK" sz="1000" baseline="0"/>
            <a:t> </a:t>
          </a:r>
          <a:r>
            <a:rPr lang="sk-SK" sz="1000"/>
            <a:t>76</a:t>
          </a:r>
        </a:p>
        <a:p>
          <a:endParaRPr lang="sk-SK" sz="1000"/>
        </a:p>
      </xdr:txBody>
    </xdr:sp>
    <xdr:clientData/>
  </xdr:twoCellAnchor>
  <xdr:twoCellAnchor>
    <xdr:from>
      <xdr:col>13</xdr:col>
      <xdr:colOff>94060</xdr:colOff>
      <xdr:row>0</xdr:row>
      <xdr:rowOff>0</xdr:rowOff>
    </xdr:from>
    <xdr:to>
      <xdr:col>14</xdr:col>
      <xdr:colOff>152400</xdr:colOff>
      <xdr:row>1</xdr:row>
      <xdr:rowOff>107156</xdr:rowOff>
    </xdr:to>
    <xdr:sp macro="" textlink="">
      <xdr:nvSpPr>
        <xdr:cNvPr id="25" name="BlokTextu 24"/>
        <xdr:cNvSpPr txBox="1"/>
      </xdr:nvSpPr>
      <xdr:spPr>
        <a:xfrm>
          <a:off x="8018860" y="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87; 88</a:t>
          </a:r>
        </a:p>
      </xdr:txBody>
    </xdr:sp>
    <xdr:clientData/>
  </xdr:twoCellAnchor>
  <xdr:twoCellAnchor>
    <xdr:from>
      <xdr:col>11</xdr:col>
      <xdr:colOff>76200</xdr:colOff>
      <xdr:row>0</xdr:row>
      <xdr:rowOff>0</xdr:rowOff>
    </xdr:from>
    <xdr:to>
      <xdr:col>12</xdr:col>
      <xdr:colOff>255983</xdr:colOff>
      <xdr:row>1</xdr:row>
      <xdr:rowOff>107156</xdr:rowOff>
    </xdr:to>
    <xdr:sp macro="" textlink="">
      <xdr:nvSpPr>
        <xdr:cNvPr id="26" name="BlokTextu 25"/>
        <xdr:cNvSpPr txBox="1"/>
      </xdr:nvSpPr>
      <xdr:spPr>
        <a:xfrm>
          <a:off x="67818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59; 58</a:t>
          </a:r>
        </a:p>
      </xdr:txBody>
    </xdr:sp>
    <xdr:clientData/>
  </xdr:twoCellAnchor>
  <xdr:twoCellAnchor>
    <xdr:from>
      <xdr:col>11</xdr:col>
      <xdr:colOff>45244</xdr:colOff>
      <xdr:row>6</xdr:row>
      <xdr:rowOff>2381</xdr:rowOff>
    </xdr:from>
    <xdr:to>
      <xdr:col>12</xdr:col>
      <xdr:colOff>19049</xdr:colOff>
      <xdr:row>7</xdr:row>
      <xdr:rowOff>109537</xdr:rowOff>
    </xdr:to>
    <xdr:sp macro="" textlink="">
      <xdr:nvSpPr>
        <xdr:cNvPr id="27" name="BlokTextu 26"/>
        <xdr:cNvSpPr txBox="1"/>
      </xdr:nvSpPr>
      <xdr:spPr>
        <a:xfrm>
          <a:off x="6750844" y="1288256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42;</a:t>
          </a:r>
          <a:r>
            <a:rPr lang="sk-SK" sz="1000" baseline="0"/>
            <a:t> </a:t>
          </a:r>
          <a:r>
            <a:rPr lang="sk-SK" sz="1000"/>
            <a:t>39</a:t>
          </a:r>
        </a:p>
      </xdr:txBody>
    </xdr:sp>
    <xdr:clientData/>
  </xdr:twoCellAnchor>
  <xdr:twoCellAnchor>
    <xdr:from>
      <xdr:col>18</xdr:col>
      <xdr:colOff>11906</xdr:colOff>
      <xdr:row>2</xdr:row>
      <xdr:rowOff>148828</xdr:rowOff>
    </xdr:from>
    <xdr:to>
      <xdr:col>20</xdr:col>
      <xdr:colOff>83343</xdr:colOff>
      <xdr:row>8</xdr:row>
      <xdr:rowOff>154781</xdr:rowOff>
    </xdr:to>
    <xdr:sp macro="" textlink="">
      <xdr:nvSpPr>
        <xdr:cNvPr id="28" name="Obdĺžnik 27"/>
        <xdr:cNvSpPr/>
      </xdr:nvSpPr>
      <xdr:spPr>
        <a:xfrm>
          <a:off x="10984706" y="529828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464344</xdr:colOff>
      <xdr:row>1</xdr:row>
      <xdr:rowOff>41673</xdr:rowOff>
    </xdr:from>
    <xdr:to>
      <xdr:col>20</xdr:col>
      <xdr:colOff>535781</xdr:colOff>
      <xdr:row>7</xdr:row>
      <xdr:rowOff>47626</xdr:rowOff>
    </xdr:to>
    <xdr:sp macro="" textlink="">
      <xdr:nvSpPr>
        <xdr:cNvPr id="29" name="Obdĺžnik 28"/>
        <xdr:cNvSpPr/>
      </xdr:nvSpPr>
      <xdr:spPr>
        <a:xfrm>
          <a:off x="11437144" y="232173"/>
          <a:ext cx="1290637" cy="129182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0</xdr:colOff>
      <xdr:row>1</xdr:row>
      <xdr:rowOff>41672</xdr:rowOff>
    </xdr:from>
    <xdr:to>
      <xdr:col>18</xdr:col>
      <xdr:colOff>458391</xdr:colOff>
      <xdr:row>2</xdr:row>
      <xdr:rowOff>142875</xdr:rowOff>
    </xdr:to>
    <xdr:cxnSp macro="">
      <xdr:nvCxnSpPr>
        <xdr:cNvPr id="30" name="Rovná spojnica 29"/>
        <xdr:cNvCxnSpPr/>
      </xdr:nvCxnSpPr>
      <xdr:spPr>
        <a:xfrm flipV="1">
          <a:off x="109728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69056</xdr:colOff>
      <xdr:row>1</xdr:row>
      <xdr:rowOff>51197</xdr:rowOff>
    </xdr:from>
    <xdr:to>
      <xdr:col>20</xdr:col>
      <xdr:colOff>527447</xdr:colOff>
      <xdr:row>2</xdr:row>
      <xdr:rowOff>152400</xdr:rowOff>
    </xdr:to>
    <xdr:cxnSp macro="">
      <xdr:nvCxnSpPr>
        <xdr:cNvPr id="31" name="Rovná spojnica 30"/>
        <xdr:cNvCxnSpPr/>
      </xdr:nvCxnSpPr>
      <xdr:spPr>
        <a:xfrm flipV="1">
          <a:off x="122610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71438</xdr:colOff>
      <xdr:row>7</xdr:row>
      <xdr:rowOff>47625</xdr:rowOff>
    </xdr:from>
    <xdr:to>
      <xdr:col>20</xdr:col>
      <xdr:colOff>529829</xdr:colOff>
      <xdr:row>8</xdr:row>
      <xdr:rowOff>148828</xdr:rowOff>
    </xdr:to>
    <xdr:cxnSp macro="">
      <xdr:nvCxnSpPr>
        <xdr:cNvPr id="32" name="Rovná spojnica 31"/>
        <xdr:cNvCxnSpPr/>
      </xdr:nvCxnSpPr>
      <xdr:spPr>
        <a:xfrm flipV="1">
          <a:off x="122634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17860</xdr:colOff>
      <xdr:row>7</xdr:row>
      <xdr:rowOff>29766</xdr:rowOff>
    </xdr:from>
    <xdr:to>
      <xdr:col>18</xdr:col>
      <xdr:colOff>476251</xdr:colOff>
      <xdr:row>8</xdr:row>
      <xdr:rowOff>130969</xdr:rowOff>
    </xdr:to>
    <xdr:cxnSp macro="">
      <xdr:nvCxnSpPr>
        <xdr:cNvPr id="33" name="Rovná spojnica 32"/>
        <xdr:cNvCxnSpPr/>
      </xdr:nvCxnSpPr>
      <xdr:spPr>
        <a:xfrm flipV="1">
          <a:off x="109906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321468</xdr:colOff>
      <xdr:row>9</xdr:row>
      <xdr:rowOff>184547</xdr:rowOff>
    </xdr:from>
    <xdr:to>
      <xdr:col>19</xdr:col>
      <xdr:colOff>523874</xdr:colOff>
      <xdr:row>10</xdr:row>
      <xdr:rowOff>5954</xdr:rowOff>
    </xdr:to>
    <xdr:cxnSp macro="">
      <xdr:nvCxnSpPr>
        <xdr:cNvPr id="34" name="Rovná spojovacia šípka 33"/>
        <xdr:cNvCxnSpPr/>
      </xdr:nvCxnSpPr>
      <xdr:spPr>
        <a:xfrm flipV="1">
          <a:off x="112942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309561</xdr:colOff>
      <xdr:row>10</xdr:row>
      <xdr:rowOff>65484</xdr:rowOff>
    </xdr:from>
    <xdr:to>
      <xdr:col>20</xdr:col>
      <xdr:colOff>464342</xdr:colOff>
      <xdr:row>11</xdr:row>
      <xdr:rowOff>172640</xdr:rowOff>
    </xdr:to>
    <xdr:sp macro="" textlink="">
      <xdr:nvSpPr>
        <xdr:cNvPr id="35" name="BlokTextu 34"/>
        <xdr:cNvSpPr txBox="1"/>
      </xdr:nvSpPr>
      <xdr:spPr>
        <a:xfrm>
          <a:off x="112823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prací</a:t>
          </a:r>
          <a:r>
            <a:rPr lang="sk-SK" sz="1100" baseline="0"/>
            <a:t> prášok</a:t>
          </a:r>
          <a:endParaRPr lang="sk-SK" sz="1100"/>
        </a:p>
      </xdr:txBody>
    </xdr:sp>
    <xdr:clientData/>
  </xdr:twoCellAnchor>
  <xdr:twoCellAnchor>
    <xdr:from>
      <xdr:col>20</xdr:col>
      <xdr:colOff>440531</xdr:colOff>
      <xdr:row>7</xdr:row>
      <xdr:rowOff>178595</xdr:rowOff>
    </xdr:from>
    <xdr:to>
      <xdr:col>21</xdr:col>
      <xdr:colOff>202406</xdr:colOff>
      <xdr:row>9</xdr:row>
      <xdr:rowOff>47625</xdr:rowOff>
    </xdr:to>
    <xdr:cxnSp macro="">
      <xdr:nvCxnSpPr>
        <xdr:cNvPr id="36" name="Rovná spojovacia šípka 35"/>
        <xdr:cNvCxnSpPr/>
      </xdr:nvCxnSpPr>
      <xdr:spPr>
        <a:xfrm flipV="1">
          <a:off x="126325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273843</xdr:colOff>
      <xdr:row>2</xdr:row>
      <xdr:rowOff>71440</xdr:rowOff>
    </xdr:from>
    <xdr:to>
      <xdr:col>21</xdr:col>
      <xdr:colOff>285749</xdr:colOff>
      <xdr:row>5</xdr:row>
      <xdr:rowOff>125016</xdr:rowOff>
    </xdr:to>
    <xdr:cxnSp macro="">
      <xdr:nvCxnSpPr>
        <xdr:cNvPr id="37" name="Rovná spojovacia šípka 36"/>
        <xdr:cNvCxnSpPr/>
      </xdr:nvCxnSpPr>
      <xdr:spPr>
        <a:xfrm>
          <a:off x="130754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208359</xdr:colOff>
      <xdr:row>8</xdr:row>
      <xdr:rowOff>107156</xdr:rowOff>
    </xdr:from>
    <xdr:to>
      <xdr:col>20</xdr:col>
      <xdr:colOff>485775</xdr:colOff>
      <xdr:row>10</xdr:row>
      <xdr:rowOff>23812</xdr:rowOff>
    </xdr:to>
    <xdr:sp macro="" textlink="">
      <xdr:nvSpPr>
        <xdr:cNvPr id="38" name="BlokTextu 37"/>
        <xdr:cNvSpPr txBox="1"/>
      </xdr:nvSpPr>
      <xdr:spPr>
        <a:xfrm>
          <a:off x="124003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18</xdr:col>
      <xdr:colOff>23813</xdr:colOff>
      <xdr:row>9</xdr:row>
      <xdr:rowOff>1190</xdr:rowOff>
    </xdr:from>
    <xdr:to>
      <xdr:col>20</xdr:col>
      <xdr:colOff>178594</xdr:colOff>
      <xdr:row>10</xdr:row>
      <xdr:rowOff>108346</xdr:rowOff>
    </xdr:to>
    <xdr:sp macro="" textlink="">
      <xdr:nvSpPr>
        <xdr:cNvPr id="39" name="BlokTextu 38"/>
        <xdr:cNvSpPr txBox="1"/>
      </xdr:nvSpPr>
      <xdr:spPr>
        <a:xfrm>
          <a:off x="10996613" y="1858565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19</xdr:col>
      <xdr:colOff>506015</xdr:colOff>
      <xdr:row>9</xdr:row>
      <xdr:rowOff>35719</xdr:rowOff>
    </xdr:from>
    <xdr:to>
      <xdr:col>20</xdr:col>
      <xdr:colOff>285750</xdr:colOff>
      <xdr:row>10</xdr:row>
      <xdr:rowOff>142875</xdr:rowOff>
    </xdr:to>
    <xdr:sp macro="" textlink="">
      <xdr:nvSpPr>
        <xdr:cNvPr id="40" name="BlokTextu 39"/>
        <xdr:cNvSpPr txBox="1"/>
      </xdr:nvSpPr>
      <xdr:spPr>
        <a:xfrm>
          <a:off x="120884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19</xdr:col>
      <xdr:colOff>330994</xdr:colOff>
      <xdr:row>1</xdr:row>
      <xdr:rowOff>128588</xdr:rowOff>
    </xdr:from>
    <xdr:to>
      <xdr:col>20</xdr:col>
      <xdr:colOff>266700</xdr:colOff>
      <xdr:row>3</xdr:row>
      <xdr:rowOff>9525</xdr:rowOff>
    </xdr:to>
    <xdr:sp macro="" textlink="">
      <xdr:nvSpPr>
        <xdr:cNvPr id="41" name="BlokTextu 40"/>
        <xdr:cNvSpPr txBox="1"/>
      </xdr:nvSpPr>
      <xdr:spPr>
        <a:xfrm>
          <a:off x="11913394" y="31908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91,5</a:t>
          </a:r>
        </a:p>
      </xdr:txBody>
    </xdr:sp>
    <xdr:clientData/>
  </xdr:twoCellAnchor>
  <xdr:twoCellAnchor>
    <xdr:from>
      <xdr:col>19</xdr:col>
      <xdr:colOff>420288</xdr:colOff>
      <xdr:row>7</xdr:row>
      <xdr:rowOff>109537</xdr:rowOff>
    </xdr:from>
    <xdr:to>
      <xdr:col>20</xdr:col>
      <xdr:colOff>380999</xdr:colOff>
      <xdr:row>9</xdr:row>
      <xdr:rowOff>26193</xdr:rowOff>
    </xdr:to>
    <xdr:sp macro="" textlink="">
      <xdr:nvSpPr>
        <xdr:cNvPr id="42" name="BlokTextu 41"/>
        <xdr:cNvSpPr txBox="1"/>
      </xdr:nvSpPr>
      <xdr:spPr>
        <a:xfrm>
          <a:off x="12002688" y="1585912"/>
          <a:ext cx="57031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61</a:t>
          </a:r>
        </a:p>
      </xdr:txBody>
    </xdr:sp>
    <xdr:clientData/>
  </xdr:twoCellAnchor>
  <xdr:twoCellAnchor>
    <xdr:from>
      <xdr:col>17</xdr:col>
      <xdr:colOff>247650</xdr:colOff>
      <xdr:row>1</xdr:row>
      <xdr:rowOff>142875</xdr:rowOff>
    </xdr:from>
    <xdr:to>
      <xdr:col>18</xdr:col>
      <xdr:colOff>196454</xdr:colOff>
      <xdr:row>2</xdr:row>
      <xdr:rowOff>219075</xdr:rowOff>
    </xdr:to>
    <xdr:sp macro="" textlink="">
      <xdr:nvSpPr>
        <xdr:cNvPr id="43" name="BlokTextu 42"/>
        <xdr:cNvSpPr txBox="1"/>
      </xdr:nvSpPr>
      <xdr:spPr>
        <a:xfrm>
          <a:off x="10610850" y="333375"/>
          <a:ext cx="55840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74,5</a:t>
          </a:r>
        </a:p>
      </xdr:txBody>
    </xdr:sp>
    <xdr:clientData/>
  </xdr:twoCellAnchor>
  <xdr:twoCellAnchor>
    <xdr:from>
      <xdr:col>17</xdr:col>
      <xdr:colOff>228601</xdr:colOff>
      <xdr:row>7</xdr:row>
      <xdr:rowOff>153590</xdr:rowOff>
    </xdr:from>
    <xdr:to>
      <xdr:col>18</xdr:col>
      <xdr:colOff>194073</xdr:colOff>
      <xdr:row>9</xdr:row>
      <xdr:rowOff>190499</xdr:rowOff>
    </xdr:to>
    <xdr:sp macro="" textlink="">
      <xdr:nvSpPr>
        <xdr:cNvPr id="44" name="BlokTextu 43"/>
        <xdr:cNvSpPr txBox="1"/>
      </xdr:nvSpPr>
      <xdr:spPr>
        <a:xfrm>
          <a:off x="10591801" y="1629965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59,5</a:t>
          </a:r>
        </a:p>
      </xdr:txBody>
    </xdr:sp>
    <xdr:clientData/>
  </xdr:twoCellAnchor>
  <xdr:twoCellAnchor>
    <xdr:from>
      <xdr:col>20</xdr:col>
      <xdr:colOff>171449</xdr:colOff>
      <xdr:row>6</xdr:row>
      <xdr:rowOff>11906</xdr:rowOff>
    </xdr:from>
    <xdr:to>
      <xdr:col>21</xdr:col>
      <xdr:colOff>85724</xdr:colOff>
      <xdr:row>7</xdr:row>
      <xdr:rowOff>119062</xdr:rowOff>
    </xdr:to>
    <xdr:sp macro="" textlink="">
      <xdr:nvSpPr>
        <xdr:cNvPr id="45" name="BlokTextu 44"/>
        <xdr:cNvSpPr txBox="1"/>
      </xdr:nvSpPr>
      <xdr:spPr>
        <a:xfrm>
          <a:off x="12363449" y="1297781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75,5</a:t>
          </a:r>
        </a:p>
        <a:p>
          <a:endParaRPr lang="sk-SK" sz="1000"/>
        </a:p>
      </xdr:txBody>
    </xdr:sp>
    <xdr:clientData/>
  </xdr:twoCellAnchor>
  <xdr:twoCellAnchor>
    <xdr:from>
      <xdr:col>20</xdr:col>
      <xdr:colOff>189310</xdr:colOff>
      <xdr:row>0</xdr:row>
      <xdr:rowOff>0</xdr:rowOff>
    </xdr:from>
    <xdr:to>
      <xdr:col>21</xdr:col>
      <xdr:colOff>247650</xdr:colOff>
      <xdr:row>1</xdr:row>
      <xdr:rowOff>107156</xdr:rowOff>
    </xdr:to>
    <xdr:sp macro="" textlink="">
      <xdr:nvSpPr>
        <xdr:cNvPr id="46" name="BlokTextu 45"/>
        <xdr:cNvSpPr txBox="1"/>
      </xdr:nvSpPr>
      <xdr:spPr>
        <a:xfrm>
          <a:off x="12381310" y="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87,5</a:t>
          </a:r>
        </a:p>
      </xdr:txBody>
    </xdr:sp>
    <xdr:clientData/>
  </xdr:twoCellAnchor>
  <xdr:twoCellAnchor>
    <xdr:from>
      <xdr:col>18</xdr:col>
      <xdr:colOff>76200</xdr:colOff>
      <xdr:row>0</xdr:row>
      <xdr:rowOff>0</xdr:rowOff>
    </xdr:from>
    <xdr:to>
      <xdr:col>19</xdr:col>
      <xdr:colOff>255983</xdr:colOff>
      <xdr:row>1</xdr:row>
      <xdr:rowOff>107156</xdr:rowOff>
    </xdr:to>
    <xdr:sp macro="" textlink="">
      <xdr:nvSpPr>
        <xdr:cNvPr id="47" name="BlokTextu 46"/>
        <xdr:cNvSpPr txBox="1"/>
      </xdr:nvSpPr>
      <xdr:spPr>
        <a:xfrm>
          <a:off x="110490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58,5</a:t>
          </a:r>
        </a:p>
      </xdr:txBody>
    </xdr:sp>
    <xdr:clientData/>
  </xdr:twoCellAnchor>
  <xdr:twoCellAnchor>
    <xdr:from>
      <xdr:col>18</xdr:col>
      <xdr:colOff>102394</xdr:colOff>
      <xdr:row>6</xdr:row>
      <xdr:rowOff>11906</xdr:rowOff>
    </xdr:from>
    <xdr:to>
      <xdr:col>19</xdr:col>
      <xdr:colOff>76199</xdr:colOff>
      <xdr:row>7</xdr:row>
      <xdr:rowOff>119062</xdr:rowOff>
    </xdr:to>
    <xdr:sp macro="" textlink="">
      <xdr:nvSpPr>
        <xdr:cNvPr id="48" name="BlokTextu 47"/>
        <xdr:cNvSpPr txBox="1"/>
      </xdr:nvSpPr>
      <xdr:spPr>
        <a:xfrm>
          <a:off x="11075194" y="1297781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40,5</a:t>
          </a:r>
        </a:p>
        <a:p>
          <a:endParaRPr lang="sk-SK" sz="1000"/>
        </a:p>
      </xdr:txBody>
    </xdr:sp>
    <xdr:clientData/>
  </xdr:twoCellAnchor>
  <xdr:twoCellAnchor>
    <xdr:from>
      <xdr:col>15</xdr:col>
      <xdr:colOff>228600</xdr:colOff>
      <xdr:row>3</xdr:row>
      <xdr:rowOff>200025</xdr:rowOff>
    </xdr:from>
    <xdr:to>
      <xdr:col>17</xdr:col>
      <xdr:colOff>228600</xdr:colOff>
      <xdr:row>3</xdr:row>
      <xdr:rowOff>200025</xdr:rowOff>
    </xdr:to>
    <xdr:cxnSp macro="">
      <xdr:nvCxnSpPr>
        <xdr:cNvPr id="49" name="Rovná spojovacia šípka 48"/>
        <xdr:cNvCxnSpPr/>
      </xdr:nvCxnSpPr>
      <xdr:spPr>
        <a:xfrm>
          <a:off x="9372600" y="809625"/>
          <a:ext cx="1219200" cy="0"/>
        </a:xfrm>
        <a:prstGeom prst="straightConnector1">
          <a:avLst/>
        </a:prstGeom>
        <a:ln w="38100">
          <a:solidFill>
            <a:schemeClr val="bg1">
              <a:lumMod val="85000"/>
            </a:schemeClr>
          </a:solidFill>
          <a:prstDash val="lgDashDotDot"/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</xdr:row>
      <xdr:rowOff>9526</xdr:rowOff>
    </xdr:from>
    <xdr:to>
      <xdr:col>17</xdr:col>
      <xdr:colOff>323850</xdr:colOff>
      <xdr:row>4</xdr:row>
      <xdr:rowOff>9526</xdr:rowOff>
    </xdr:to>
    <xdr:sp macro="" textlink="">
      <xdr:nvSpPr>
        <xdr:cNvPr id="50" name="BlokTextu 49"/>
        <xdr:cNvSpPr txBox="1"/>
      </xdr:nvSpPr>
      <xdr:spPr>
        <a:xfrm>
          <a:off x="9277350" y="390526"/>
          <a:ext cx="1409700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900" i="1">
              <a:solidFill>
                <a:schemeClr val="bg1">
                  <a:lumMod val="65000"/>
                </a:schemeClr>
              </a:solidFill>
            </a:rPr>
            <a:t>C</a:t>
          </a:r>
          <a:r>
            <a:rPr lang="sk-SK" sz="900" i="1" baseline="0">
              <a:solidFill>
                <a:schemeClr val="bg1">
                  <a:lumMod val="65000"/>
                </a:schemeClr>
              </a:solidFill>
            </a:rPr>
            <a:t> plot s priemernymi nameranymi hodnotami</a:t>
          </a:r>
          <a:endParaRPr lang="sk-SK" sz="900" i="1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21</xdr:col>
      <xdr:colOff>95250</xdr:colOff>
      <xdr:row>1</xdr:row>
      <xdr:rowOff>0</xdr:rowOff>
    </xdr:from>
    <xdr:to>
      <xdr:col>21</xdr:col>
      <xdr:colOff>484585</xdr:colOff>
      <xdr:row>2</xdr:row>
      <xdr:rowOff>107156</xdr:rowOff>
    </xdr:to>
    <xdr:sp macro="" textlink="">
      <xdr:nvSpPr>
        <xdr:cNvPr id="51" name="BlokTextu 50"/>
        <xdr:cNvSpPr txBox="1"/>
      </xdr:nvSpPr>
      <xdr:spPr>
        <a:xfrm>
          <a:off x="12896850" y="190500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142875</xdr:colOff>
      <xdr:row>6</xdr:row>
      <xdr:rowOff>152400</xdr:rowOff>
    </xdr:from>
    <xdr:to>
      <xdr:col>21</xdr:col>
      <xdr:colOff>532210</xdr:colOff>
      <xdr:row>8</xdr:row>
      <xdr:rowOff>69056</xdr:rowOff>
    </xdr:to>
    <xdr:sp macro="" textlink="">
      <xdr:nvSpPr>
        <xdr:cNvPr id="52" name="BlokTextu 51"/>
        <xdr:cNvSpPr txBox="1"/>
      </xdr:nvSpPr>
      <xdr:spPr>
        <a:xfrm>
          <a:off x="12944475" y="1438275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161925</xdr:colOff>
      <xdr:row>5</xdr:row>
      <xdr:rowOff>0</xdr:rowOff>
    </xdr:from>
    <xdr:to>
      <xdr:col>21</xdr:col>
      <xdr:colOff>439341</xdr:colOff>
      <xdr:row>6</xdr:row>
      <xdr:rowOff>78581</xdr:rowOff>
    </xdr:to>
    <xdr:sp macro="" textlink="">
      <xdr:nvSpPr>
        <xdr:cNvPr id="53" name="BlokTextu 52"/>
        <xdr:cNvSpPr txBox="1"/>
      </xdr:nvSpPr>
      <xdr:spPr>
        <a:xfrm>
          <a:off x="12963525" y="1066800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21</xdr:col>
      <xdr:colOff>390525</xdr:colOff>
      <xdr:row>3</xdr:row>
      <xdr:rowOff>76200</xdr:rowOff>
    </xdr:from>
    <xdr:to>
      <xdr:col>22</xdr:col>
      <xdr:colOff>190500</xdr:colOff>
      <xdr:row>4</xdr:row>
      <xdr:rowOff>147637</xdr:rowOff>
    </xdr:to>
    <xdr:sp macro="" textlink="">
      <xdr:nvSpPr>
        <xdr:cNvPr id="54" name="BlokTextu 53"/>
        <xdr:cNvSpPr txBox="1"/>
      </xdr:nvSpPr>
      <xdr:spPr>
        <a:xfrm>
          <a:off x="13192125" y="685800"/>
          <a:ext cx="409575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21</xdr:col>
      <xdr:colOff>161925</xdr:colOff>
      <xdr:row>8</xdr:row>
      <xdr:rowOff>95250</xdr:rowOff>
    </xdr:from>
    <xdr:to>
      <xdr:col>22</xdr:col>
      <xdr:colOff>219075</xdr:colOff>
      <xdr:row>10</xdr:row>
      <xdr:rowOff>11906</xdr:rowOff>
    </xdr:to>
    <xdr:sp macro="" textlink="">
      <xdr:nvSpPr>
        <xdr:cNvPr id="55" name="BlokTextu 54"/>
        <xdr:cNvSpPr txBox="1"/>
      </xdr:nvSpPr>
      <xdr:spPr>
        <a:xfrm>
          <a:off x="12963525" y="1762125"/>
          <a:ext cx="66675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teplota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18</xdr:row>
      <xdr:rowOff>152400</xdr:rowOff>
    </xdr:from>
    <xdr:to>
      <xdr:col>4</xdr:col>
      <xdr:colOff>76200</xdr:colOff>
      <xdr:row>22</xdr:row>
      <xdr:rowOff>9525</xdr:rowOff>
    </xdr:to>
    <xdr:pic>
      <xdr:nvPicPr>
        <xdr:cNvPr id="2" name="Obrázo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3248025"/>
          <a:ext cx="10096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22</xdr:row>
      <xdr:rowOff>104775</xdr:rowOff>
    </xdr:from>
    <xdr:to>
      <xdr:col>4</xdr:col>
      <xdr:colOff>514350</xdr:colOff>
      <xdr:row>24</xdr:row>
      <xdr:rowOff>114300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962400"/>
          <a:ext cx="1457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10</xdr:col>
      <xdr:colOff>171450</xdr:colOff>
      <xdr:row>2</xdr:row>
      <xdr:rowOff>190500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381000"/>
          <a:ext cx="32194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</xdr:colOff>
      <xdr:row>5</xdr:row>
      <xdr:rowOff>28574</xdr:rowOff>
    </xdr:from>
    <xdr:to>
      <xdr:col>5</xdr:col>
      <xdr:colOff>9525</xdr:colOff>
      <xdr:row>6</xdr:row>
      <xdr:rowOff>150852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Obdĺžnik 4"/>
            <xdr:cNvSpPr/>
          </xdr:nvSpPr>
          <xdr:spPr>
            <a:xfrm>
              <a:off x="276225" y="1028699"/>
              <a:ext cx="3114675" cy="312778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sk-SK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14:m>
                <m:oMath xmlns:m="http://schemas.openxmlformats.org/officeDocument/2006/math">
                  <m:sSub>
                    <m:sSubPr>
                      <m:ctrlP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𝐻</m:t>
                      </m:r>
                    </m:e>
                    <m:sub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0</m:t>
                      </m:r>
                    </m:sub>
                  </m:sSub>
                </m:oMath>
              </a14:m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: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14:m>
                <m:oMath xmlns:m="http://schemas.openxmlformats.org/officeDocument/2006/math">
                  <m:nary>
                    <m:naryPr>
                      <m:chr m:val="∑"/>
                      <m:limLoc m:val="undOvr"/>
                      <m:ctrlP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naryPr>
                    <m:sub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𝑗</m:t>
                      </m:r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=1</m:t>
                      </m:r>
                    </m:sub>
                    <m:sup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𝑘</m:t>
                      </m:r>
                    </m:sup>
                    <m:e>
                      <m:sSub>
                        <m:sSubPr>
                          <m:ctrlP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/>
                            </a:rPr>
                            <m:t>𝑏</m:t>
                          </m:r>
                        </m:e>
                        <m:sub>
                          <m: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/>
                            </a:rPr>
                            <m:t>𝑗𝑗</m:t>
                          </m:r>
                        </m:sub>
                      </m:sSub>
                    </m:e>
                  </m:nary>
                  <m:r>
                    <a:rPr lang="sk-SK" sz="1200" i="1">
                      <a:solidFill>
                        <a:schemeClr val="accent1">
                          <a:lumMod val="75000"/>
                        </a:schemeClr>
                      </a:solidFill>
                      <a:latin typeface="Cambria Math"/>
                    </a:rPr>
                    <m:t>=0</m:t>
                  </m:r>
                </m:oMath>
              </a14:m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14:m>
                <m:oMath xmlns:m="http://schemas.openxmlformats.org/officeDocument/2006/math">
                  <m:r>
                    <a:rPr lang="sk-SK" sz="1200" i="1">
                      <a:solidFill>
                        <a:schemeClr val="accent1">
                          <a:lumMod val="75000"/>
                        </a:schemeClr>
                      </a:solidFill>
                      <a:latin typeface="Cambria Math"/>
                    </a:rPr>
                    <m:t>&gt;&lt;</m:t>
                  </m:r>
                  <m:sSub>
                    <m:sSubPr>
                      <m:ctrlP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𝐻</m:t>
                      </m:r>
                    </m:e>
                    <m:sub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1</m:t>
                      </m:r>
                    </m:sub>
                  </m:sSub>
                </m:oMath>
              </a14:m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: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14:m>
                <m:oMath xmlns:m="http://schemas.openxmlformats.org/officeDocument/2006/math">
                  <m:nary>
                    <m:naryPr>
                      <m:chr m:val="∑"/>
                      <m:limLoc m:val="undOvr"/>
                      <m:ctrlP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naryPr>
                    <m:sub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𝑗</m:t>
                      </m:r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=1</m:t>
                      </m:r>
                    </m:sub>
                    <m:sup>
                      <m:r>
                        <a:rPr lang="sk-SK" sz="1200" i="1">
                          <a:solidFill>
                            <a:schemeClr val="accent1">
                              <a:lumMod val="75000"/>
                            </a:schemeClr>
                          </a:solidFill>
                          <a:latin typeface="Cambria Math"/>
                        </a:rPr>
                        <m:t>𝑘</m:t>
                      </m:r>
                    </m:sup>
                    <m:e>
                      <m:sSub>
                        <m:sSubPr>
                          <m:ctrlP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/>
                            </a:rPr>
                            <m:t>𝑏</m:t>
                          </m:r>
                        </m:e>
                        <m:sub>
                          <m:r>
                            <a:rPr lang="sk-SK" sz="1200" i="1">
                              <a:solidFill>
                                <a:schemeClr val="accent1">
                                  <a:lumMod val="75000"/>
                                </a:schemeClr>
                              </a:solidFill>
                              <a:latin typeface="Cambria Math"/>
                            </a:rPr>
                            <m:t>𝑗𝑗</m:t>
                          </m:r>
                        </m:sub>
                      </m:sSub>
                    </m:e>
                  </m:nary>
                  <m:r>
                    <a:rPr lang="sk-SK" sz="1200" i="1">
                      <a:solidFill>
                        <a:schemeClr val="accent1">
                          <a:lumMod val="75000"/>
                        </a:schemeClr>
                      </a:solidFill>
                      <a:latin typeface="Cambria Math"/>
                    </a:rPr>
                    <m:t>≠0</m:t>
                  </m:r>
                </m:oMath>
              </a14:m>
              <a:endParaRPr lang="sk-SK" sz="1200" i="1">
                <a:solidFill>
                  <a:schemeClr val="accent1">
                    <a:lumMod val="75000"/>
                  </a:schemeClr>
                </a:solidFill>
                <a:latin typeface="Cambria Math"/>
              </a:endParaRPr>
            </a:p>
          </xdr:txBody>
        </xdr:sp>
      </mc:Choice>
      <mc:Fallback xmlns="">
        <xdr:sp macro="" textlink="">
          <xdr:nvSpPr>
            <xdr:cNvPr id="5" name="Obdĺžnik 4"/>
            <xdr:cNvSpPr/>
          </xdr:nvSpPr>
          <xdr:spPr>
            <a:xfrm>
              <a:off x="276225" y="1028699"/>
              <a:ext cx="3114675" cy="312778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sk-SK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𝐻_0: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∑1_(𝑗=1)^𝑘▒𝑏_𝑗𝑗 =0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&gt;&lt;𝐻_1:</a:t>
              </a:r>
              <a:r>
                <a:rPr lang="sk-SK" sz="1200" i="1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 </a:t>
              </a:r>
              <a:r>
                <a:rPr lang="sk-SK" sz="1200" i="0">
                  <a:solidFill>
                    <a:schemeClr val="accent1">
                      <a:lumMod val="75000"/>
                    </a:schemeClr>
                  </a:solidFill>
                  <a:latin typeface="Cambria Math"/>
                </a:rPr>
                <a:t>∑1_(𝑗=1)^𝑘▒𝑏_𝑗𝑗 ≠0</a:t>
              </a:r>
              <a:endParaRPr lang="sk-SK" sz="1200" i="1">
                <a:solidFill>
                  <a:schemeClr val="accent1">
                    <a:lumMod val="75000"/>
                  </a:schemeClr>
                </a:solidFill>
                <a:latin typeface="Cambria Math"/>
              </a:endParaRP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257174</xdr:colOff>
      <xdr:row>61</xdr:row>
      <xdr:rowOff>14286</xdr:rowOff>
    </xdr:from>
    <xdr:to>
      <xdr:col>19</xdr:col>
      <xdr:colOff>85725</xdr:colOff>
      <xdr:row>91</xdr:row>
      <xdr:rowOff>76199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0</xdr:row>
      <xdr:rowOff>28575</xdr:rowOff>
    </xdr:from>
    <xdr:to>
      <xdr:col>15</xdr:col>
      <xdr:colOff>57150</xdr:colOff>
      <xdr:row>1</xdr:row>
      <xdr:rowOff>28575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8575"/>
          <a:ext cx="3714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276225</xdr:colOff>
      <xdr:row>1</xdr:row>
      <xdr:rowOff>66675</xdr:rowOff>
    </xdr:from>
    <xdr:to>
      <xdr:col>14</xdr:col>
      <xdr:colOff>447675</xdr:colOff>
      <xdr:row>2</xdr:row>
      <xdr:rowOff>66675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57175"/>
          <a:ext cx="32194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ianova\Downloads\MMPVE_cvicenie_DOE_pokracovanie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MPVE_cvicenia%202017\MMPVE_cvicenie_DOE_pokracovanie_str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ianova\Downloads\doe%20r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MPVE_2022/cvicenia/MMPVE_cvicenie_DOE_doplnene2911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yp. efektov-odozvova tabulka"/>
      <sheetName val="spinky"/>
      <sheetName val="ucinnost prania- regresia"/>
      <sheetName val="ucinnost prania- efekty "/>
      <sheetName val="Hárok4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yp. efektov-odozvova tabulka"/>
      <sheetName val="spinky"/>
      <sheetName val="ucinnost prania- regresia"/>
      <sheetName val="ucinnost prania- efekty "/>
      <sheetName val="Hárok4"/>
    </sheetNames>
    <sheetDataSet>
      <sheetData sheetId="0">
        <row r="24">
          <cell r="C24">
            <v>39.274999999999999</v>
          </cell>
          <cell r="D24">
            <v>35.799999999999997</v>
          </cell>
          <cell r="E24">
            <v>30.975000000000001</v>
          </cell>
          <cell r="F24">
            <v>44.1</v>
          </cell>
          <cell r="G24">
            <v>35.6</v>
          </cell>
          <cell r="H24">
            <v>39.475000000000001</v>
          </cell>
          <cell r="I24">
            <v>36.700000000000003</v>
          </cell>
          <cell r="J24">
            <v>38.375</v>
          </cell>
          <cell r="K24">
            <v>38.225000000000001</v>
          </cell>
          <cell r="L24">
            <v>36.85</v>
          </cell>
          <cell r="M24">
            <v>42.125</v>
          </cell>
          <cell r="N24">
            <v>32.950000000000003</v>
          </cell>
          <cell r="O24">
            <v>37.4</v>
          </cell>
          <cell r="P24">
            <v>37.674999999999997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ny kvadraticky model"/>
      <sheetName val="pokus s rsm"/>
      <sheetName val="test krivosti"/>
      <sheetName val="lack of fit_opak m"/>
      <sheetName val="lack of fit_cb"/>
      <sheetName val="SA"/>
      <sheetName val="Hárok2"/>
    </sheetNames>
    <sheetDataSet>
      <sheetData sheetId="0">
        <row r="59">
          <cell r="B59" t="str">
            <v xml:space="preserve">y </v>
          </cell>
          <cell r="C59">
            <v>-1</v>
          </cell>
          <cell r="D59">
            <v>-0.8</v>
          </cell>
          <cell r="E59">
            <v>-0.6</v>
          </cell>
          <cell r="F59">
            <v>-0.4</v>
          </cell>
          <cell r="G59">
            <v>-0.2</v>
          </cell>
          <cell r="H59">
            <v>0</v>
          </cell>
          <cell r="I59">
            <v>0.2</v>
          </cell>
          <cell r="J59">
            <v>0.4</v>
          </cell>
          <cell r="K59">
            <v>0.6</v>
          </cell>
          <cell r="L59">
            <v>0.8</v>
          </cell>
          <cell r="M59">
            <v>1</v>
          </cell>
        </row>
        <row r="60">
          <cell r="B60">
            <v>-1</v>
          </cell>
          <cell r="C60">
            <v>44.02</v>
          </cell>
          <cell r="D60">
            <v>50.703999999999986</v>
          </cell>
          <cell r="E60">
            <v>56.683999999999997</v>
          </cell>
          <cell r="F60">
            <v>61.96</v>
          </cell>
          <cell r="G60">
            <v>66.532000000000011</v>
          </cell>
          <cell r="H60">
            <v>70.400000000000006</v>
          </cell>
          <cell r="I60">
            <v>73.563999999999993</v>
          </cell>
          <cell r="J60">
            <v>76.024000000000001</v>
          </cell>
          <cell r="K60">
            <v>77.78</v>
          </cell>
          <cell r="L60">
            <v>78.832000000000008</v>
          </cell>
          <cell r="M60">
            <v>79.180000000000007</v>
          </cell>
        </row>
        <row r="61">
          <cell r="B61">
            <v>-0.8</v>
          </cell>
          <cell r="C61">
            <v>48.260799999999996</v>
          </cell>
          <cell r="D61">
            <v>54.634799999999984</v>
          </cell>
          <cell r="E61">
            <v>60.3048</v>
          </cell>
          <cell r="F61">
            <v>65.270799999999994</v>
          </cell>
          <cell r="G61">
            <v>69.532799999999995</v>
          </cell>
          <cell r="H61">
            <v>73.090800000000002</v>
          </cell>
          <cell r="I61">
            <v>75.944799999999972</v>
          </cell>
          <cell r="J61">
            <v>78.094800000000006</v>
          </cell>
          <cell r="K61">
            <v>79.54079999999999</v>
          </cell>
          <cell r="L61">
            <v>80.282800000000009</v>
          </cell>
          <cell r="M61">
            <v>80.320800000000006</v>
          </cell>
        </row>
        <row r="62">
          <cell r="B62">
            <v>-0.6</v>
          </cell>
          <cell r="C62">
            <v>52.091200000000008</v>
          </cell>
          <cell r="D62">
            <v>58.155199999999994</v>
          </cell>
          <cell r="E62">
            <v>63.5152</v>
          </cell>
          <cell r="F62">
            <v>68.171199999999999</v>
          </cell>
          <cell r="G62">
            <v>72.123199999999997</v>
          </cell>
          <cell r="H62">
            <v>75.371200000000002</v>
          </cell>
          <cell r="I62">
            <v>77.915199999999999</v>
          </cell>
          <cell r="J62">
            <v>79.755200000000002</v>
          </cell>
          <cell r="K62">
            <v>80.891199999999998</v>
          </cell>
          <cell r="L62">
            <v>81.3232</v>
          </cell>
          <cell r="M62">
            <v>81.051200000000009</v>
          </cell>
        </row>
        <row r="63">
          <cell r="B63">
            <v>-0.4</v>
          </cell>
          <cell r="C63">
            <v>55.511200000000002</v>
          </cell>
          <cell r="D63">
            <v>61.265199999999993</v>
          </cell>
          <cell r="E63">
            <v>66.31519999999999</v>
          </cell>
          <cell r="F63">
            <v>70.661199999999994</v>
          </cell>
          <cell r="G63">
            <v>74.30319999999999</v>
          </cell>
          <cell r="H63">
            <v>77.241199999999992</v>
          </cell>
          <cell r="I63">
            <v>79.475199999999987</v>
          </cell>
          <cell r="J63">
            <v>81.005199999999988</v>
          </cell>
          <cell r="K63">
            <v>81.831199999999981</v>
          </cell>
          <cell r="L63">
            <v>81.953199999999995</v>
          </cell>
          <cell r="M63">
            <v>81.371199999999988</v>
          </cell>
        </row>
        <row r="64">
          <cell r="B64">
            <v>-0.2</v>
          </cell>
          <cell r="C64">
            <v>58.520800000000015</v>
          </cell>
          <cell r="D64">
            <v>63.96479999999999</v>
          </cell>
          <cell r="E64">
            <v>68.704799999999992</v>
          </cell>
          <cell r="F64">
            <v>72.740799999999993</v>
          </cell>
          <cell r="G64">
            <v>76.072800000000001</v>
          </cell>
          <cell r="H64">
            <v>78.700800000000001</v>
          </cell>
          <cell r="I64">
            <v>80.624799999999993</v>
          </cell>
          <cell r="J64">
            <v>81.844800000000006</v>
          </cell>
          <cell r="K64">
            <v>82.360799999999998</v>
          </cell>
          <cell r="L64">
            <v>82.172799999999995</v>
          </cell>
          <cell r="M64">
            <v>81.280799999999999</v>
          </cell>
        </row>
        <row r="65">
          <cell r="B65">
            <v>0</v>
          </cell>
          <cell r="C65">
            <v>61.120000000000005</v>
          </cell>
          <cell r="D65">
            <v>66.253999999999991</v>
          </cell>
          <cell r="E65">
            <v>70.683999999999997</v>
          </cell>
          <cell r="F65">
            <v>74.41</v>
          </cell>
          <cell r="G65">
            <v>77.432000000000002</v>
          </cell>
          <cell r="H65">
            <v>79.75</v>
          </cell>
          <cell r="I65">
            <v>81.36399999999999</v>
          </cell>
          <cell r="J65">
            <v>82.274000000000001</v>
          </cell>
          <cell r="K65">
            <v>82.47999999999999</v>
          </cell>
          <cell r="L65">
            <v>81.981999999999999</v>
          </cell>
          <cell r="M65">
            <v>80.78</v>
          </cell>
        </row>
        <row r="66">
          <cell r="B66">
            <v>0.2</v>
          </cell>
          <cell r="C66">
            <v>63.308799999999998</v>
          </cell>
          <cell r="D66">
            <v>68.132799999999975</v>
          </cell>
          <cell r="E66">
            <v>72.252799999999993</v>
          </cell>
          <cell r="F66">
            <v>75.66879999999999</v>
          </cell>
          <cell r="G66">
            <v>78.380799999999994</v>
          </cell>
          <cell r="H66">
            <v>80.388799999999989</v>
          </cell>
          <cell r="I66">
            <v>81.692799999999977</v>
          </cell>
          <cell r="J66">
            <v>82.292799999999986</v>
          </cell>
          <cell r="K66">
            <v>82.188799999999972</v>
          </cell>
          <cell r="L66">
            <v>81.380799999999994</v>
          </cell>
          <cell r="M66">
            <v>79.868799999999993</v>
          </cell>
        </row>
        <row r="67">
          <cell r="B67">
            <v>0.4</v>
          </cell>
          <cell r="C67">
            <v>65.08720000000001</v>
          </cell>
          <cell r="D67">
            <v>69.601199999999992</v>
          </cell>
          <cell r="E67">
            <v>73.411199999999994</v>
          </cell>
          <cell r="F67">
            <v>76.517199999999988</v>
          </cell>
          <cell r="G67">
            <v>78.919200000000004</v>
          </cell>
          <cell r="H67">
            <v>80.617199999999997</v>
          </cell>
          <cell r="I67">
            <v>81.611199999999982</v>
          </cell>
          <cell r="J67">
            <v>81.901200000000003</v>
          </cell>
          <cell r="K67">
            <v>81.487199999999987</v>
          </cell>
          <cell r="L67">
            <v>80.369199999999992</v>
          </cell>
          <cell r="M67">
            <v>78.547200000000004</v>
          </cell>
        </row>
        <row r="68">
          <cell r="B68">
            <v>0.6</v>
          </cell>
          <cell r="C68">
            <v>66.455200000000005</v>
          </cell>
          <cell r="D68">
            <v>70.659199999999984</v>
          </cell>
          <cell r="E68">
            <v>74.159199999999998</v>
          </cell>
          <cell r="F68">
            <v>76.955199999999991</v>
          </cell>
          <cell r="G68">
            <v>79.047200000000004</v>
          </cell>
          <cell r="H68">
            <v>80.435199999999995</v>
          </cell>
          <cell r="I68">
            <v>81.119199999999978</v>
          </cell>
          <cell r="J68">
            <v>81.099199999999996</v>
          </cell>
          <cell r="K68">
            <v>80.375199999999978</v>
          </cell>
          <cell r="L68">
            <v>78.947199999999995</v>
          </cell>
          <cell r="M68">
            <v>76.81519999999999</v>
          </cell>
        </row>
        <row r="69">
          <cell r="B69">
            <v>0.8</v>
          </cell>
          <cell r="C69">
            <v>67.412800000000004</v>
          </cell>
          <cell r="D69">
            <v>71.30680000000001</v>
          </cell>
          <cell r="E69">
            <v>74.496800000000007</v>
          </cell>
          <cell r="F69">
            <v>76.982800000000012</v>
          </cell>
          <cell r="G69">
            <v>78.764799999999994</v>
          </cell>
          <cell r="H69">
            <v>79.842800000000011</v>
          </cell>
          <cell r="I69">
            <v>80.216799999999992</v>
          </cell>
          <cell r="J69">
            <v>79.886800000000008</v>
          </cell>
          <cell r="K69">
            <v>78.852800000000002</v>
          </cell>
          <cell r="L69">
            <v>77.114800000000002</v>
          </cell>
          <cell r="M69">
            <v>74.672800000000009</v>
          </cell>
        </row>
        <row r="70">
          <cell r="B70">
            <v>1</v>
          </cell>
          <cell r="C70">
            <v>67.960000000000008</v>
          </cell>
          <cell r="D70">
            <v>71.543999999999997</v>
          </cell>
          <cell r="E70">
            <v>74.424000000000007</v>
          </cell>
          <cell r="F70">
            <v>76.599999999999994</v>
          </cell>
          <cell r="G70">
            <v>78.072000000000003</v>
          </cell>
          <cell r="H70">
            <v>78.84</v>
          </cell>
          <cell r="I70">
            <v>78.903999999999996</v>
          </cell>
          <cell r="J70">
            <v>78.26400000000001</v>
          </cell>
          <cell r="K70">
            <v>76.919999999999987</v>
          </cell>
          <cell r="L70">
            <v>74.872</v>
          </cell>
          <cell r="M70">
            <v>72.12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zina_ vypocet cez vzorec"/>
      <sheetName val="pruzina_vyp cez rozsirenu matic"/>
      <sheetName val="pruzina_vypocet cez analyzu dat"/>
      <sheetName val="pneumatiky"/>
      <sheetName val="lietadlo"/>
      <sheetName val="vynosy"/>
      <sheetName val="lana1"/>
      <sheetName val="lana2"/>
      <sheetName val="mzda"/>
      <sheetName val="drevo"/>
      <sheetName val="tovar"/>
      <sheetName val="efekt "/>
      <sheetName val="odozvova tabulka_efekty"/>
      <sheetName val="spinky"/>
      <sheetName val="ucinnost prania"/>
      <sheetName val="ucinnost prania_efekty"/>
      <sheetName val="efekt"/>
      <sheetName val="tri faktory"/>
      <sheetName val="test krivosti"/>
      <sheetName val="uplny kvadraticky model"/>
      <sheetName val="lack of fit_cb"/>
      <sheetName val="lack of fit_ab_cb"/>
      <sheetName val="hierarchicky model"/>
      <sheetName val="pät faktorov"/>
      <sheetName val="ciastocny plan exp"/>
      <sheetName val="BBD"/>
      <sheetName val="graficke riesen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3">
          <cell r="J13">
            <v>-1</v>
          </cell>
          <cell r="K13">
            <v>1</v>
          </cell>
        </row>
        <row r="15">
          <cell r="I15" t="str">
            <v>A</v>
          </cell>
          <cell r="J15">
            <v>70.774999999999991</v>
          </cell>
          <cell r="K15">
            <v>71.775000000000006</v>
          </cell>
        </row>
        <row r="16">
          <cell r="I16" t="str">
            <v>B</v>
          </cell>
          <cell r="J16">
            <v>72.587499999999991</v>
          </cell>
          <cell r="K16">
            <v>69.962500000000006</v>
          </cell>
        </row>
        <row r="17">
          <cell r="I17" t="str">
            <v>C</v>
          </cell>
          <cell r="J17">
            <v>64.662499999999994</v>
          </cell>
          <cell r="K17">
            <v>77.887500000000003</v>
          </cell>
        </row>
        <row r="18">
          <cell r="I18" t="str">
            <v>D</v>
          </cell>
          <cell r="J18">
            <v>53.212499999999999</v>
          </cell>
          <cell r="K18">
            <v>89.428571428571445</v>
          </cell>
        </row>
        <row r="19">
          <cell r="I19" t="str">
            <v>E</v>
          </cell>
          <cell r="J19">
            <v>71.087500000000006</v>
          </cell>
          <cell r="K19">
            <v>71.462500000000006</v>
          </cell>
        </row>
        <row r="104">
          <cell r="I104" t="str">
            <v>SZ</v>
          </cell>
          <cell r="J104" t="str">
            <v>SV</v>
          </cell>
        </row>
        <row r="105">
          <cell r="I105">
            <v>-1</v>
          </cell>
          <cell r="J105">
            <v>1</v>
          </cell>
        </row>
        <row r="106">
          <cell r="G106" t="str">
            <v>pôžička</v>
          </cell>
          <cell r="H106">
            <v>-1</v>
          </cell>
          <cell r="I106">
            <v>71.75</v>
          </cell>
          <cell r="J106">
            <v>69.8</v>
          </cell>
        </row>
        <row r="107">
          <cell r="G107" t="str">
            <v>lízing</v>
          </cell>
          <cell r="H107">
            <v>1</v>
          </cell>
          <cell r="I107">
            <v>73.424999999999997</v>
          </cell>
          <cell r="J107">
            <v>70.125</v>
          </cell>
        </row>
        <row r="114">
          <cell r="I114" t="str">
            <v>aktuálne</v>
          </cell>
          <cell r="J114" t="str">
            <v>rozšírené</v>
          </cell>
        </row>
        <row r="115">
          <cell r="I115">
            <v>-1</v>
          </cell>
          <cell r="J115">
            <v>1</v>
          </cell>
        </row>
        <row r="116">
          <cell r="G116" t="str">
            <v>pôžička</v>
          </cell>
          <cell r="H116">
            <v>-1</v>
          </cell>
          <cell r="I116">
            <v>64.900000000000006</v>
          </cell>
          <cell r="J116">
            <v>76.650000000000006</v>
          </cell>
        </row>
        <row r="117">
          <cell r="G117" t="str">
            <v>lízing</v>
          </cell>
          <cell r="H117">
            <v>1</v>
          </cell>
          <cell r="I117">
            <v>64.424999999999997</v>
          </cell>
          <cell r="J117">
            <v>79.125</v>
          </cell>
        </row>
      </sheetData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package" Target="../embeddings/Dokument_programu_Microsoft_Word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71"/>
  <sheetViews>
    <sheetView tabSelected="1" zoomScale="115" zoomScaleNormal="115" workbookViewId="0"/>
  </sheetViews>
  <sheetFormatPr defaultRowHeight="15" x14ac:dyDescent="0.25"/>
  <cols>
    <col min="1" max="1" width="13" customWidth="1"/>
    <col min="12" max="12" width="9.28515625" customWidth="1"/>
  </cols>
  <sheetData>
    <row r="1" spans="1:16" x14ac:dyDescent="0.25">
      <c r="A1" s="3" t="s">
        <v>0</v>
      </c>
      <c r="B1" t="s">
        <v>1</v>
      </c>
      <c r="M1" s="15"/>
    </row>
    <row r="2" spans="1:16" ht="18" x14ac:dyDescent="0.35">
      <c r="B2" t="s">
        <v>68</v>
      </c>
      <c r="M2" s="15"/>
    </row>
    <row r="3" spans="1:16" x14ac:dyDescent="0.25">
      <c r="B3" t="s">
        <v>30</v>
      </c>
      <c r="M3" s="15"/>
    </row>
    <row r="4" spans="1:16" ht="17.25" x14ac:dyDescent="0.25">
      <c r="B4" t="s">
        <v>2</v>
      </c>
      <c r="M4" s="15"/>
    </row>
    <row r="5" spans="1:16" x14ac:dyDescent="0.25">
      <c r="B5" t="s">
        <v>3</v>
      </c>
      <c r="M5" s="15"/>
    </row>
    <row r="6" spans="1:16" x14ac:dyDescent="0.25">
      <c r="B6" t="s">
        <v>4</v>
      </c>
      <c r="E6" s="1">
        <v>0.05</v>
      </c>
      <c r="F6" t="s">
        <v>5</v>
      </c>
      <c r="G6" s="26"/>
      <c r="M6" s="15"/>
    </row>
    <row r="7" spans="1:16" x14ac:dyDescent="0.25">
      <c r="B7" t="s">
        <v>29</v>
      </c>
      <c r="M7" s="15"/>
    </row>
    <row r="8" spans="1:16" x14ac:dyDescent="0.25">
      <c r="A8" s="3"/>
      <c r="B8" s="5" t="s">
        <v>6</v>
      </c>
      <c r="C8" s="5" t="s">
        <v>7</v>
      </c>
      <c r="D8" s="5" t="s">
        <v>8</v>
      </c>
      <c r="E8" s="5" t="s">
        <v>9</v>
      </c>
      <c r="F8" s="15"/>
      <c r="G8" s="15"/>
      <c r="M8" s="15"/>
    </row>
    <row r="9" spans="1:16" x14ac:dyDescent="0.25">
      <c r="B9" s="5">
        <v>77</v>
      </c>
      <c r="C9" s="5">
        <v>98</v>
      </c>
      <c r="D9" s="5">
        <v>50</v>
      </c>
      <c r="E9" s="5">
        <v>69</v>
      </c>
      <c r="F9" s="15"/>
      <c r="G9" s="15"/>
    </row>
    <row r="10" spans="1:16" x14ac:dyDescent="0.25">
      <c r="B10" s="9">
        <v>63</v>
      </c>
      <c r="C10" s="9">
        <v>82</v>
      </c>
      <c r="D10" s="9">
        <v>52</v>
      </c>
      <c r="E10" s="9">
        <v>61</v>
      </c>
      <c r="F10" s="15"/>
      <c r="G10" s="15"/>
      <c r="N10" s="3" t="s">
        <v>14</v>
      </c>
    </row>
    <row r="11" spans="1:16" x14ac:dyDescent="0.25">
      <c r="B11" s="15"/>
      <c r="C11" s="15"/>
      <c r="D11" s="15"/>
      <c r="E11" s="15"/>
      <c r="F11" s="15"/>
      <c r="G11" s="15"/>
      <c r="I11" s="2" t="s">
        <v>40</v>
      </c>
    </row>
    <row r="12" spans="1:16" ht="18" x14ac:dyDescent="0.35">
      <c r="A12" s="17" t="s">
        <v>38</v>
      </c>
      <c r="B12" s="19"/>
      <c r="C12" s="18"/>
      <c r="D12" s="17" t="s">
        <v>41</v>
      </c>
      <c r="E12" s="16"/>
      <c r="F12" s="17" t="s">
        <v>42</v>
      </c>
      <c r="G12" s="16"/>
    </row>
    <row r="13" spans="1:16" ht="18" x14ac:dyDescent="0.35">
      <c r="A13" s="17" t="s">
        <v>39</v>
      </c>
      <c r="B13" s="19"/>
      <c r="C13" s="18"/>
      <c r="D13" s="15"/>
      <c r="E13" s="16"/>
      <c r="F13" s="15"/>
      <c r="G13" s="16"/>
      <c r="P13" t="s">
        <v>13</v>
      </c>
    </row>
    <row r="14" spans="1:16" x14ac:dyDescent="0.25">
      <c r="C14" s="15"/>
      <c r="D14" s="15"/>
      <c r="E14" s="15"/>
      <c r="F14" s="15"/>
      <c r="G14" s="15"/>
      <c r="K14" s="2" t="s">
        <v>37</v>
      </c>
    </row>
    <row r="16" spans="1:16" ht="18" x14ac:dyDescent="0.35">
      <c r="A16" s="3"/>
      <c r="B16" s="13" t="s">
        <v>10</v>
      </c>
      <c r="C16" s="14" t="s">
        <v>11</v>
      </c>
      <c r="D16" s="273" t="s">
        <v>31</v>
      </c>
      <c r="E16" s="270" t="s">
        <v>32</v>
      </c>
      <c r="F16" s="15"/>
      <c r="G16" s="15"/>
      <c r="I16" t="s">
        <v>43</v>
      </c>
      <c r="L16" s="31" t="s">
        <v>244</v>
      </c>
      <c r="M16" s="32"/>
    </row>
    <row r="17" spans="1:19" ht="18" x14ac:dyDescent="0.35">
      <c r="A17" s="3" t="s">
        <v>6</v>
      </c>
      <c r="B17" s="20"/>
      <c r="C17" s="34"/>
      <c r="D17" s="20"/>
      <c r="E17" s="21"/>
      <c r="F17" s="7"/>
      <c r="G17" s="7"/>
      <c r="L17" s="31" t="s">
        <v>245</v>
      </c>
      <c r="M17" s="32"/>
    </row>
    <row r="18" spans="1:19" x14ac:dyDescent="0.25">
      <c r="A18" s="3"/>
      <c r="B18" s="22"/>
      <c r="C18" s="25"/>
      <c r="D18" s="22"/>
      <c r="E18" s="23"/>
      <c r="F18" s="7"/>
      <c r="G18" s="7"/>
    </row>
    <row r="19" spans="1:19" x14ac:dyDescent="0.25">
      <c r="A19" s="3" t="s">
        <v>7</v>
      </c>
      <c r="B19" s="22"/>
      <c r="C19" s="25"/>
      <c r="D19" s="22"/>
      <c r="E19" s="23"/>
      <c r="F19" s="7"/>
      <c r="G19" s="7"/>
      <c r="N19" s="103" t="s">
        <v>439</v>
      </c>
      <c r="O19" s="108"/>
      <c r="P19" s="104"/>
    </row>
    <row r="20" spans="1:19" x14ac:dyDescent="0.25">
      <c r="A20" s="3"/>
      <c r="B20" s="22"/>
      <c r="C20" s="25"/>
      <c r="D20" s="22"/>
      <c r="E20" s="23"/>
      <c r="F20" s="7"/>
      <c r="G20" s="7"/>
      <c r="N20" s="277">
        <f>H35</f>
        <v>0</v>
      </c>
      <c r="O20" s="12">
        <f>H39</f>
        <v>0</v>
      </c>
      <c r="P20" s="110"/>
    </row>
    <row r="21" spans="1:19" x14ac:dyDescent="0.25">
      <c r="A21" s="3" t="s">
        <v>8</v>
      </c>
      <c r="B21" s="22"/>
      <c r="C21" s="25"/>
      <c r="D21" s="22"/>
      <c r="E21" s="23"/>
      <c r="F21" s="7"/>
      <c r="G21" s="7"/>
      <c r="N21" s="109"/>
      <c r="O21" s="12"/>
      <c r="P21" s="110"/>
    </row>
    <row r="22" spans="1:19" x14ac:dyDescent="0.25">
      <c r="A22" s="3"/>
      <c r="B22" s="22"/>
      <c r="C22" s="25"/>
      <c r="D22" s="22"/>
      <c r="E22" s="23"/>
      <c r="F22" s="7"/>
      <c r="G22" s="7"/>
      <c r="N22" s="109"/>
      <c r="O22" s="12"/>
      <c r="P22" s="110"/>
    </row>
    <row r="23" spans="1:19" x14ac:dyDescent="0.25">
      <c r="A23" s="3" t="s">
        <v>9</v>
      </c>
      <c r="B23" s="22"/>
      <c r="C23" s="25"/>
      <c r="D23" s="22"/>
      <c r="E23" s="23"/>
      <c r="F23" s="7"/>
      <c r="G23" s="7"/>
      <c r="N23" s="277">
        <f>H33</f>
        <v>0</v>
      </c>
      <c r="O23" s="12">
        <f>H37</f>
        <v>0</v>
      </c>
      <c r="P23" s="110"/>
    </row>
    <row r="24" spans="1:19" x14ac:dyDescent="0.25">
      <c r="A24" s="3"/>
      <c r="B24" s="24"/>
      <c r="C24" s="37"/>
      <c r="D24" s="268"/>
      <c r="E24" s="269"/>
      <c r="F24" s="7"/>
      <c r="G24" s="7"/>
      <c r="N24" s="105"/>
      <c r="O24" s="111"/>
      <c r="P24" s="106"/>
    </row>
    <row r="25" spans="1:19" x14ac:dyDescent="0.25">
      <c r="A25" s="3"/>
      <c r="B25" s="15"/>
      <c r="C25" s="15"/>
      <c r="D25" s="15"/>
      <c r="E25" s="15"/>
      <c r="F25" s="15"/>
      <c r="G25" s="15"/>
      <c r="I25" s="15"/>
      <c r="J25" s="15"/>
      <c r="K25" s="15"/>
      <c r="L25" s="15"/>
      <c r="N25" s="15"/>
    </row>
    <row r="26" spans="1:19" x14ac:dyDescent="0.25">
      <c r="A26" t="s">
        <v>45</v>
      </c>
    </row>
    <row r="28" spans="1:19" x14ac:dyDescent="0.25">
      <c r="A28" s="3" t="s">
        <v>26</v>
      </c>
      <c r="B28" s="16">
        <v>2</v>
      </c>
      <c r="I28" s="3" t="s">
        <v>51</v>
      </c>
      <c r="J28" t="s">
        <v>47</v>
      </c>
    </row>
    <row r="29" spans="1:19" x14ac:dyDescent="0.25">
      <c r="A29" s="3" t="s">
        <v>27</v>
      </c>
      <c r="B29" s="16">
        <f>2^2</f>
        <v>4</v>
      </c>
      <c r="I29" s="3" t="s">
        <v>52</v>
      </c>
      <c r="J29" t="s">
        <v>48</v>
      </c>
      <c r="N29" s="12"/>
      <c r="O29" s="12"/>
      <c r="P29" s="15"/>
      <c r="Q29" s="15"/>
      <c r="R29" s="15"/>
      <c r="S29" s="12"/>
    </row>
    <row r="30" spans="1:19" x14ac:dyDescent="0.25">
      <c r="A30" s="3" t="s">
        <v>28</v>
      </c>
      <c r="B30" s="16">
        <f>B28*B29</f>
        <v>8</v>
      </c>
      <c r="I30" s="3" t="s">
        <v>53</v>
      </c>
      <c r="J30" t="s">
        <v>49</v>
      </c>
      <c r="N30" s="17"/>
      <c r="O30" s="12"/>
      <c r="P30" s="7"/>
      <c r="Q30" s="7"/>
      <c r="R30" s="7"/>
      <c r="S30" s="12"/>
    </row>
    <row r="31" spans="1:19" x14ac:dyDescent="0.25">
      <c r="I31" s="3" t="s">
        <v>54</v>
      </c>
      <c r="J31" t="s">
        <v>50</v>
      </c>
      <c r="M31" s="103"/>
      <c r="N31" s="108"/>
      <c r="O31" s="108"/>
      <c r="P31" s="309"/>
      <c r="Q31" s="310"/>
      <c r="R31" s="7"/>
      <c r="S31" s="12"/>
    </row>
    <row r="32" spans="1:19" ht="18" x14ac:dyDescent="0.35">
      <c r="B32" s="2" t="s">
        <v>33</v>
      </c>
      <c r="C32" s="2" t="s">
        <v>34</v>
      </c>
      <c r="D32" s="2" t="s">
        <v>44</v>
      </c>
      <c r="E32" s="2" t="s">
        <v>35</v>
      </c>
      <c r="M32" s="109"/>
      <c r="N32" s="12"/>
      <c r="O32" s="12"/>
      <c r="P32" s="7"/>
      <c r="Q32" s="147"/>
      <c r="R32" s="7"/>
      <c r="S32" s="12"/>
    </row>
    <row r="33" spans="1:21" x14ac:dyDescent="0.25">
      <c r="A33" s="3" t="s">
        <v>15</v>
      </c>
      <c r="B33" s="20"/>
      <c r="C33" s="34"/>
      <c r="D33" s="34"/>
      <c r="E33" s="21"/>
      <c r="F33" s="3" t="s">
        <v>36</v>
      </c>
      <c r="G33" s="52"/>
      <c r="M33" s="109" t="s">
        <v>443</v>
      </c>
      <c r="N33" s="12"/>
      <c r="O33" s="12"/>
      <c r="P33" s="12"/>
      <c r="Q33" s="110"/>
      <c r="R33" s="7"/>
      <c r="S33" s="12"/>
    </row>
    <row r="34" spans="1:21" x14ac:dyDescent="0.25">
      <c r="B34" s="22"/>
      <c r="C34" s="25"/>
      <c r="D34" s="25"/>
      <c r="E34" s="23"/>
      <c r="G34" s="53"/>
      <c r="M34" s="287">
        <v>-1</v>
      </c>
      <c r="N34" s="15">
        <v>1</v>
      </c>
      <c r="O34" s="12"/>
      <c r="P34" s="12"/>
      <c r="Q34" s="110"/>
      <c r="R34" s="7"/>
      <c r="S34" s="12"/>
    </row>
    <row r="35" spans="1:21" x14ac:dyDescent="0.25">
      <c r="B35" s="22"/>
      <c r="C35" s="25"/>
      <c r="D35" s="25"/>
      <c r="E35" s="23"/>
      <c r="G35" s="53"/>
      <c r="M35" s="287"/>
      <c r="N35" s="15"/>
      <c r="O35" s="17" t="s">
        <v>440</v>
      </c>
      <c r="P35" s="119">
        <f>N35-M35</f>
        <v>0</v>
      </c>
      <c r="Q35" s="110"/>
      <c r="R35" s="7"/>
      <c r="S35" s="12"/>
    </row>
    <row r="36" spans="1:21" x14ac:dyDescent="0.25">
      <c r="B36" s="22"/>
      <c r="C36" s="25"/>
      <c r="D36" s="25"/>
      <c r="E36" s="23"/>
      <c r="G36" s="53"/>
      <c r="M36" s="287"/>
      <c r="N36" s="15"/>
      <c r="O36" s="17" t="s">
        <v>441</v>
      </c>
      <c r="P36" s="119">
        <f>N36-M36</f>
        <v>0</v>
      </c>
      <c r="Q36" s="110"/>
      <c r="R36" s="7"/>
      <c r="S36" s="12"/>
    </row>
    <row r="37" spans="1:21" x14ac:dyDescent="0.25">
      <c r="B37" s="22"/>
      <c r="C37" s="25"/>
      <c r="D37" s="25"/>
      <c r="E37" s="23"/>
      <c r="G37" s="53"/>
      <c r="M37" s="287"/>
      <c r="N37" s="15"/>
      <c r="O37" s="17" t="s">
        <v>442</v>
      </c>
      <c r="P37" s="119">
        <f>N37-M37</f>
        <v>0</v>
      </c>
      <c r="Q37" s="110"/>
      <c r="R37" s="7"/>
      <c r="S37" s="12"/>
    </row>
    <row r="38" spans="1:21" x14ac:dyDescent="0.25">
      <c r="B38" s="22"/>
      <c r="C38" s="25"/>
      <c r="D38" s="25"/>
      <c r="E38" s="23"/>
      <c r="G38" s="53"/>
      <c r="M38" s="105"/>
      <c r="N38" s="111"/>
      <c r="O38" s="111"/>
      <c r="P38" s="111"/>
      <c r="Q38" s="106"/>
      <c r="R38" s="12"/>
      <c r="S38" s="12"/>
    </row>
    <row r="39" spans="1:21" x14ac:dyDescent="0.25">
      <c r="B39" s="22"/>
      <c r="C39" s="25"/>
      <c r="D39" s="25"/>
      <c r="E39" s="23"/>
      <c r="G39" s="53"/>
      <c r="N39" s="12"/>
      <c r="O39" s="12"/>
      <c r="P39" s="12"/>
      <c r="Q39" s="12"/>
      <c r="R39" s="12"/>
      <c r="S39" s="12"/>
    </row>
    <row r="40" spans="1:21" x14ac:dyDescent="0.25">
      <c r="B40" s="24"/>
      <c r="C40" s="37"/>
      <c r="D40" s="37"/>
      <c r="E40" s="97"/>
      <c r="G40" s="28"/>
      <c r="M40" s="103"/>
      <c r="N40" s="108"/>
      <c r="O40" s="108"/>
      <c r="P40" s="108"/>
      <c r="Q40" s="108"/>
      <c r="R40" s="108"/>
      <c r="S40" s="108"/>
      <c r="T40" s="108"/>
      <c r="U40" s="104"/>
    </row>
    <row r="41" spans="1:21" x14ac:dyDescent="0.25">
      <c r="M41" s="109"/>
      <c r="N41" s="12"/>
      <c r="O41" s="12"/>
      <c r="P41" s="12"/>
      <c r="Q41" s="12"/>
      <c r="R41" s="12"/>
      <c r="S41" s="12"/>
      <c r="T41" s="12"/>
      <c r="U41" s="110"/>
    </row>
    <row r="42" spans="1:21" x14ac:dyDescent="0.25">
      <c r="A42" s="3" t="s">
        <v>46</v>
      </c>
      <c r="B42" s="33"/>
      <c r="C42" s="38"/>
      <c r="D42" s="38"/>
      <c r="E42" s="38"/>
      <c r="F42" s="38"/>
      <c r="G42" s="38"/>
      <c r="H42" s="38"/>
      <c r="I42" s="39"/>
      <c r="M42" s="109"/>
      <c r="N42" s="12"/>
      <c r="O42" s="12"/>
      <c r="P42" s="12"/>
      <c r="Q42" s="12"/>
      <c r="R42" s="12"/>
      <c r="S42" s="12"/>
      <c r="T42" s="12"/>
      <c r="U42" s="110"/>
    </row>
    <row r="43" spans="1:21" x14ac:dyDescent="0.25">
      <c r="B43" s="35"/>
      <c r="C43" s="40"/>
      <c r="D43" s="40"/>
      <c r="E43" s="40"/>
      <c r="F43" s="40"/>
      <c r="G43" s="40"/>
      <c r="H43" s="40"/>
      <c r="I43" s="41"/>
      <c r="M43" s="109"/>
      <c r="N43" s="12"/>
      <c r="O43" s="12"/>
      <c r="P43" s="12"/>
      <c r="Q43" s="12"/>
      <c r="R43" s="12"/>
      <c r="S43" s="12"/>
      <c r="T43" s="12"/>
      <c r="U43" s="110"/>
    </row>
    <row r="44" spans="1:21" ht="18" x14ac:dyDescent="0.35">
      <c r="B44" s="35"/>
      <c r="C44" s="40"/>
      <c r="D44" s="40"/>
      <c r="E44" s="40"/>
      <c r="F44" s="40"/>
      <c r="G44" s="40"/>
      <c r="H44" s="40"/>
      <c r="I44" s="41"/>
      <c r="M44" s="109"/>
      <c r="N44" s="12"/>
      <c r="O44" s="12"/>
      <c r="P44" s="12"/>
      <c r="Q44" s="304" t="s">
        <v>596</v>
      </c>
      <c r="R44" s="40"/>
      <c r="S44" s="12"/>
      <c r="T44" s="12"/>
      <c r="U44" s="110"/>
    </row>
    <row r="45" spans="1:21" ht="18" x14ac:dyDescent="0.35">
      <c r="B45" s="36"/>
      <c r="C45" s="42"/>
      <c r="D45" s="42"/>
      <c r="E45" s="42"/>
      <c r="F45" s="42"/>
      <c r="G45" s="42"/>
      <c r="H45" s="42"/>
      <c r="I45" s="43"/>
      <c r="M45" s="109"/>
      <c r="N45" s="12"/>
      <c r="O45" s="12"/>
      <c r="P45" s="12"/>
      <c r="Q45" s="304" t="s">
        <v>597</v>
      </c>
      <c r="R45" s="40"/>
      <c r="S45" s="12"/>
      <c r="T45" s="12"/>
      <c r="U45" s="110"/>
    </row>
    <row r="46" spans="1:21" x14ac:dyDescent="0.25">
      <c r="M46" s="109"/>
      <c r="N46" s="12"/>
      <c r="O46" s="12"/>
      <c r="P46" s="12"/>
      <c r="Q46" s="12"/>
      <c r="R46" s="12"/>
      <c r="S46" s="12"/>
      <c r="T46" s="12"/>
      <c r="U46" s="110"/>
    </row>
    <row r="47" spans="1:21" ht="18" x14ac:dyDescent="0.35">
      <c r="A47" s="3" t="s">
        <v>55</v>
      </c>
      <c r="B47" s="44"/>
      <c r="D47" s="3" t="s">
        <v>56</v>
      </c>
      <c r="E47" s="44"/>
      <c r="G47" s="46" t="s">
        <v>57</v>
      </c>
      <c r="H47" s="47">
        <f>E47</f>
        <v>0</v>
      </c>
      <c r="M47" s="305" t="s">
        <v>598</v>
      </c>
      <c r="N47" s="12"/>
      <c r="O47" s="12"/>
      <c r="P47" s="12"/>
      <c r="Q47" s="150" t="s">
        <v>598</v>
      </c>
      <c r="R47" s="12"/>
      <c r="S47" s="12"/>
      <c r="T47" s="12"/>
      <c r="U47" s="110"/>
    </row>
    <row r="48" spans="1:21" ht="18" x14ac:dyDescent="0.35">
      <c r="B48" s="45"/>
      <c r="E48" s="45"/>
      <c r="G48" s="46" t="s">
        <v>58</v>
      </c>
      <c r="H48" s="47">
        <f t="shared" ref="H48:H50" si="0">E48</f>
        <v>0</v>
      </c>
      <c r="M48" s="305" t="s">
        <v>599</v>
      </c>
      <c r="N48" s="12"/>
      <c r="O48" s="12"/>
      <c r="P48" s="12"/>
      <c r="Q48" s="150" t="s">
        <v>616</v>
      </c>
      <c r="R48" s="12"/>
      <c r="S48" s="12"/>
      <c r="T48" s="12"/>
      <c r="U48" s="110"/>
    </row>
    <row r="49" spans="1:21" ht="18" x14ac:dyDescent="0.35">
      <c r="B49" s="45"/>
      <c r="E49" s="45"/>
      <c r="G49" s="46" t="s">
        <v>59</v>
      </c>
      <c r="H49" s="47">
        <f t="shared" si="0"/>
        <v>0</v>
      </c>
      <c r="M49" s="146" t="s">
        <v>600</v>
      </c>
      <c r="N49" s="306">
        <f>H47</f>
        <v>0</v>
      </c>
      <c r="O49" s="12"/>
      <c r="P49" s="12"/>
      <c r="Q49" s="17" t="s">
        <v>601</v>
      </c>
      <c r="R49" s="16">
        <f>N49+N50*(-12.5/2.5)+N51*(-6)+N52*(-12.5/2.5)*(-6)</f>
        <v>0</v>
      </c>
      <c r="S49" s="12"/>
      <c r="T49" s="12"/>
      <c r="U49" s="110"/>
    </row>
    <row r="50" spans="1:21" ht="18" x14ac:dyDescent="0.35">
      <c r="B50" s="29"/>
      <c r="E50" s="29"/>
      <c r="G50" s="46" t="s">
        <v>60</v>
      </c>
      <c r="H50" s="47">
        <f t="shared" si="0"/>
        <v>0</v>
      </c>
      <c r="M50" s="146" t="s">
        <v>602</v>
      </c>
      <c r="N50" s="306">
        <f>H48</f>
        <v>0</v>
      </c>
      <c r="O50" s="12"/>
      <c r="P50" s="12"/>
      <c r="Q50" s="17" t="s">
        <v>603</v>
      </c>
      <c r="R50" s="16">
        <f>N50/2.5+N52*(-6/2.5)</f>
        <v>0</v>
      </c>
      <c r="S50" s="12"/>
      <c r="T50" s="12"/>
      <c r="U50" s="110"/>
    </row>
    <row r="51" spans="1:21" x14ac:dyDescent="0.25">
      <c r="A51" s="30" t="s">
        <v>67</v>
      </c>
      <c r="M51" s="146" t="s">
        <v>604</v>
      </c>
      <c r="N51" s="306">
        <f>H49</f>
        <v>0</v>
      </c>
      <c r="O51" s="12"/>
      <c r="P51" s="12"/>
      <c r="Q51" s="17" t="s">
        <v>605</v>
      </c>
      <c r="R51" s="16">
        <f>N51+N52*(-12.5)/2.5</f>
        <v>0</v>
      </c>
      <c r="S51" s="12"/>
      <c r="T51" s="12"/>
      <c r="U51" s="110"/>
    </row>
    <row r="52" spans="1:21" x14ac:dyDescent="0.25">
      <c r="A52" s="46" t="s">
        <v>66</v>
      </c>
      <c r="B52" s="30">
        <f>H47</f>
        <v>0</v>
      </c>
      <c r="C52" s="48" t="s">
        <v>62</v>
      </c>
      <c r="D52" s="30">
        <f>H48</f>
        <v>0</v>
      </c>
      <c r="E52" s="30" t="s">
        <v>61</v>
      </c>
      <c r="F52" s="48" t="s">
        <v>63</v>
      </c>
      <c r="G52" s="30">
        <f>H49</f>
        <v>0</v>
      </c>
      <c r="H52" s="30" t="s">
        <v>64</v>
      </c>
      <c r="I52" s="48" t="s">
        <v>63</v>
      </c>
      <c r="J52" s="30">
        <f>H50</f>
        <v>0</v>
      </c>
      <c r="K52" s="30" t="s">
        <v>65</v>
      </c>
      <c r="M52" s="146" t="s">
        <v>606</v>
      </c>
      <c r="N52" s="306">
        <f>H50</f>
        <v>0</v>
      </c>
      <c r="O52" s="12"/>
      <c r="P52" s="12"/>
      <c r="Q52" s="17" t="s">
        <v>607</v>
      </c>
      <c r="R52" s="16">
        <f>N52/2.5</f>
        <v>0</v>
      </c>
      <c r="S52" s="12"/>
      <c r="T52" s="12"/>
      <c r="U52" s="110"/>
    </row>
    <row r="53" spans="1:21" x14ac:dyDescent="0.25">
      <c r="M53" s="105"/>
      <c r="N53" s="111"/>
      <c r="O53" s="111"/>
      <c r="P53" s="111"/>
      <c r="Q53" s="111"/>
      <c r="R53" s="111"/>
      <c r="S53" s="111"/>
      <c r="T53" s="111"/>
      <c r="U53" s="106"/>
    </row>
    <row r="54" spans="1:21" x14ac:dyDescent="0.25">
      <c r="A54" s="30" t="s">
        <v>608</v>
      </c>
      <c r="M54" s="12"/>
      <c r="N54" s="12"/>
      <c r="O54" s="12"/>
      <c r="P54" s="12"/>
      <c r="Q54" s="12"/>
      <c r="R54" s="12"/>
      <c r="S54" s="12"/>
      <c r="T54" s="12"/>
      <c r="U54" s="12"/>
    </row>
    <row r="55" spans="1:21" x14ac:dyDescent="0.25">
      <c r="A55" s="46" t="s">
        <v>612</v>
      </c>
      <c r="B55" s="30">
        <f>R49</f>
        <v>0</v>
      </c>
      <c r="C55" s="48" t="s">
        <v>62</v>
      </c>
      <c r="D55" s="30">
        <f>R50</f>
        <v>0</v>
      </c>
      <c r="E55" s="30" t="s">
        <v>609</v>
      </c>
      <c r="F55" s="48" t="s">
        <v>63</v>
      </c>
      <c r="G55" s="30">
        <f>R51</f>
        <v>0</v>
      </c>
      <c r="H55" s="30" t="s">
        <v>610</v>
      </c>
      <c r="I55" s="48" t="s">
        <v>63</v>
      </c>
      <c r="J55" s="30">
        <f>R52</f>
        <v>0</v>
      </c>
      <c r="K55" s="30" t="s">
        <v>611</v>
      </c>
      <c r="M55" s="12"/>
      <c r="N55" s="12"/>
      <c r="O55" s="12"/>
      <c r="P55" s="12"/>
      <c r="Q55" s="12"/>
      <c r="R55" s="12"/>
      <c r="S55" s="12"/>
      <c r="T55" s="12"/>
      <c r="U55" s="12"/>
    </row>
    <row r="56" spans="1:21" x14ac:dyDescent="0.25">
      <c r="M56" s="12"/>
      <c r="N56" s="12"/>
      <c r="O56" s="12"/>
      <c r="P56" s="12"/>
      <c r="Q56" s="12"/>
      <c r="R56" s="12"/>
      <c r="S56" s="12"/>
      <c r="T56" s="12"/>
      <c r="U56" s="12"/>
    </row>
    <row r="57" spans="1:21" x14ac:dyDescent="0.25">
      <c r="A57" s="51" t="s">
        <v>91</v>
      </c>
    </row>
    <row r="58" spans="1:21" ht="18" x14ac:dyDescent="0.35">
      <c r="B58" t="s">
        <v>77</v>
      </c>
      <c r="C58" t="s">
        <v>78</v>
      </c>
      <c r="D58" t="s">
        <v>80</v>
      </c>
      <c r="E58" s="56"/>
      <c r="F58" s="56"/>
    </row>
    <row r="59" spans="1:21" x14ac:dyDescent="0.25">
      <c r="A59" s="2" t="s">
        <v>36</v>
      </c>
      <c r="B59" s="274">
        <v>77</v>
      </c>
      <c r="C59" s="21">
        <f>B$52+D$52*(-1)+G$52*(-1)+J$52*(-1)*(-1)</f>
        <v>0</v>
      </c>
      <c r="D59" s="21">
        <f>B59-C59</f>
        <v>77</v>
      </c>
      <c r="E59" s="7"/>
      <c r="F59" s="56"/>
      <c r="G59" t="s">
        <v>79</v>
      </c>
      <c r="J59" t="s">
        <v>83</v>
      </c>
    </row>
    <row r="60" spans="1:21" x14ac:dyDescent="0.25">
      <c r="B60" s="275">
        <v>63</v>
      </c>
      <c r="C60" s="25"/>
      <c r="D60" s="23"/>
    </row>
    <row r="61" spans="1:21" x14ac:dyDescent="0.25">
      <c r="B61" s="275">
        <v>98</v>
      </c>
      <c r="C61" s="25"/>
      <c r="D61" s="23"/>
    </row>
    <row r="62" spans="1:21" x14ac:dyDescent="0.25">
      <c r="B62" s="275">
        <v>82</v>
      </c>
      <c r="C62" s="25"/>
      <c r="D62" s="23"/>
    </row>
    <row r="63" spans="1:21" x14ac:dyDescent="0.25">
      <c r="B63" s="275">
        <v>50</v>
      </c>
      <c r="C63" s="25"/>
      <c r="D63" s="23"/>
      <c r="G63" t="s">
        <v>81</v>
      </c>
    </row>
    <row r="64" spans="1:21" x14ac:dyDescent="0.25">
      <c r="B64" s="275">
        <v>52</v>
      </c>
      <c r="C64" s="25"/>
      <c r="D64" s="23"/>
    </row>
    <row r="65" spans="1:12" x14ac:dyDescent="0.25">
      <c r="B65" s="275">
        <v>69</v>
      </c>
      <c r="C65" s="25"/>
      <c r="D65" s="23"/>
    </row>
    <row r="66" spans="1:12" x14ac:dyDescent="0.25">
      <c r="B66" s="276">
        <v>61</v>
      </c>
      <c r="C66" s="37"/>
      <c r="D66" s="269"/>
    </row>
    <row r="67" spans="1:12" x14ac:dyDescent="0.25">
      <c r="D67" s="54"/>
      <c r="G67" s="329" t="s">
        <v>82</v>
      </c>
      <c r="H67" s="329"/>
      <c r="I67" s="329"/>
      <c r="J67" s="329"/>
      <c r="K67" s="329"/>
      <c r="L67" s="329"/>
    </row>
    <row r="68" spans="1:12" x14ac:dyDescent="0.25">
      <c r="A68" s="12"/>
      <c r="C68" t="s">
        <v>75</v>
      </c>
      <c r="D68" s="16"/>
    </row>
    <row r="69" spans="1:12" ht="18" x14ac:dyDescent="0.35">
      <c r="A69" s="12"/>
      <c r="C69" t="s">
        <v>76</v>
      </c>
      <c r="D69" s="16"/>
      <c r="G69" s="57" t="s">
        <v>445</v>
      </c>
      <c r="H69" s="27"/>
    </row>
    <row r="70" spans="1:12" ht="18" x14ac:dyDescent="0.35">
      <c r="A70" s="12"/>
      <c r="G70" s="57" t="s">
        <v>446</v>
      </c>
      <c r="H70" s="27"/>
    </row>
    <row r="71" spans="1:12" ht="18" x14ac:dyDescent="0.35">
      <c r="C71" s="2"/>
      <c r="G71" s="57" t="s">
        <v>447</v>
      </c>
      <c r="H71" s="27"/>
    </row>
  </sheetData>
  <mergeCells count="1">
    <mergeCell ref="G67:L67"/>
  </mergeCells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Word.Document.12" shapeId="1053" r:id="rId4">
          <objectPr defaultSize="0" r:id="rId5">
            <anchor moveWithCells="1">
              <from>
                <xdr:col>13</xdr:col>
                <xdr:colOff>9525</xdr:colOff>
                <xdr:row>57</xdr:row>
                <xdr:rowOff>76200</xdr:rowOff>
              </from>
              <to>
                <xdr:col>22</xdr:col>
                <xdr:colOff>276225</xdr:colOff>
                <xdr:row>69</xdr:row>
                <xdr:rowOff>0</xdr:rowOff>
              </to>
            </anchor>
          </objectPr>
        </oleObject>
      </mc:Choice>
      <mc:Fallback>
        <oleObject progId="Word.Document.12" shapeId="105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N31" sqref="N31"/>
    </sheetView>
  </sheetViews>
  <sheetFormatPr defaultRowHeight="15" x14ac:dyDescent="0.25"/>
  <sheetData>
    <row r="1" spans="1:6" x14ac:dyDescent="0.25">
      <c r="A1" t="s">
        <v>104</v>
      </c>
      <c r="B1" t="s">
        <v>311</v>
      </c>
    </row>
    <row r="2" spans="1:6" x14ac:dyDescent="0.25">
      <c r="B2" t="s">
        <v>128</v>
      </c>
    </row>
    <row r="3" spans="1:6" x14ac:dyDescent="0.25">
      <c r="B3" t="s">
        <v>312</v>
      </c>
    </row>
    <row r="4" spans="1:6" x14ac:dyDescent="0.25">
      <c r="B4" t="s">
        <v>313</v>
      </c>
    </row>
    <row r="5" spans="1:6" ht="17.25" x14ac:dyDescent="0.25">
      <c r="B5" t="s">
        <v>129</v>
      </c>
    </row>
    <row r="6" spans="1:6" ht="18" x14ac:dyDescent="0.35">
      <c r="B6" t="s">
        <v>130</v>
      </c>
    </row>
    <row r="7" spans="1:6" ht="18" x14ac:dyDescent="0.35">
      <c r="B7" t="s">
        <v>131</v>
      </c>
    </row>
    <row r="8" spans="1:6" ht="17.25" x14ac:dyDescent="0.25">
      <c r="B8" t="s">
        <v>132</v>
      </c>
    </row>
    <row r="9" spans="1:6" x14ac:dyDescent="0.25">
      <c r="B9" t="s">
        <v>3</v>
      </c>
    </row>
    <row r="10" spans="1:6" x14ac:dyDescent="0.25">
      <c r="B10" t="s">
        <v>4</v>
      </c>
      <c r="E10" s="63">
        <v>0.05</v>
      </c>
      <c r="F10" t="s">
        <v>5</v>
      </c>
    </row>
    <row r="11" spans="1:6" x14ac:dyDescent="0.25">
      <c r="A11" t="s">
        <v>113</v>
      </c>
      <c r="C11" s="2"/>
      <c r="D11" s="2"/>
      <c r="E11" s="2"/>
      <c r="F11" s="2"/>
    </row>
    <row r="12" spans="1:6" x14ac:dyDescent="0.25">
      <c r="B12" t="s">
        <v>314</v>
      </c>
      <c r="E12" t="s">
        <v>315</v>
      </c>
    </row>
    <row r="13" spans="1:6" x14ac:dyDescent="0.25">
      <c r="B13" t="s">
        <v>316</v>
      </c>
      <c r="E13" t="s">
        <v>317</v>
      </c>
    </row>
    <row r="14" spans="1:6" x14ac:dyDescent="0.25">
      <c r="B14" t="s">
        <v>318</v>
      </c>
      <c r="E14" t="s">
        <v>319</v>
      </c>
    </row>
    <row r="15" spans="1:6" x14ac:dyDescent="0.25">
      <c r="B15" t="s">
        <v>320</v>
      </c>
      <c r="E15" t="s">
        <v>321</v>
      </c>
    </row>
    <row r="16" spans="1:6" x14ac:dyDescent="0.25">
      <c r="B16" t="s">
        <v>322</v>
      </c>
      <c r="E16" t="s">
        <v>323</v>
      </c>
    </row>
    <row r="17" spans="2:5" x14ac:dyDescent="0.25">
      <c r="B17" t="s">
        <v>324</v>
      </c>
      <c r="E17" t="s">
        <v>325</v>
      </c>
    </row>
    <row r="18" spans="2:5" x14ac:dyDescent="0.25">
      <c r="B18" t="s">
        <v>326</v>
      </c>
      <c r="E18" t="s">
        <v>327</v>
      </c>
    </row>
    <row r="19" spans="2:5" x14ac:dyDescent="0.25">
      <c r="B19" t="s">
        <v>328</v>
      </c>
      <c r="E19" t="s">
        <v>329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workbookViewId="0">
      <selection activeCell="H14" sqref="H14"/>
    </sheetView>
  </sheetViews>
  <sheetFormatPr defaultRowHeight="15" x14ac:dyDescent="0.25"/>
  <sheetData>
    <row r="1" spans="1:10" x14ac:dyDescent="0.25">
      <c r="A1" t="s">
        <v>0</v>
      </c>
      <c r="B1" t="s">
        <v>654</v>
      </c>
    </row>
    <row r="2" spans="1:10" ht="18" x14ac:dyDescent="0.35">
      <c r="B2" t="s">
        <v>133</v>
      </c>
    </row>
    <row r="3" spans="1:10" ht="18" x14ac:dyDescent="0.35">
      <c r="B3" t="s">
        <v>134</v>
      </c>
    </row>
    <row r="4" spans="1:10" ht="17.25" x14ac:dyDescent="0.25">
      <c r="B4" t="s">
        <v>135</v>
      </c>
    </row>
    <row r="5" spans="1:10" x14ac:dyDescent="0.25">
      <c r="B5" t="s">
        <v>3</v>
      </c>
    </row>
    <row r="6" spans="1:10" x14ac:dyDescent="0.25">
      <c r="B6" t="s">
        <v>4</v>
      </c>
      <c r="E6" s="64">
        <v>0.01</v>
      </c>
      <c r="F6" t="s">
        <v>5</v>
      </c>
    </row>
    <row r="7" spans="1:10" x14ac:dyDescent="0.25">
      <c r="A7" t="s">
        <v>109</v>
      </c>
    </row>
    <row r="8" spans="1:10" x14ac:dyDescent="0.25">
      <c r="B8" t="s">
        <v>364</v>
      </c>
    </row>
    <row r="9" spans="1:10" x14ac:dyDescent="0.25">
      <c r="A9" s="12"/>
      <c r="B9" t="s">
        <v>367</v>
      </c>
      <c r="C9" s="12"/>
      <c r="D9" s="12"/>
      <c r="E9" s="12"/>
      <c r="F9" s="12"/>
      <c r="G9" s="12"/>
      <c r="H9" s="12"/>
      <c r="I9" s="12"/>
      <c r="J9" s="12"/>
    </row>
    <row r="10" spans="1:10" x14ac:dyDescent="0.25">
      <c r="A10" s="12"/>
      <c r="B10" t="s">
        <v>368</v>
      </c>
      <c r="C10" s="12"/>
      <c r="D10" s="12"/>
      <c r="E10" s="12"/>
      <c r="F10" s="12"/>
      <c r="G10" s="12"/>
      <c r="H10" s="12"/>
      <c r="I10" s="12"/>
      <c r="J10" s="12"/>
    </row>
    <row r="11" spans="1:10" x14ac:dyDescent="0.25">
      <c r="A11" s="12"/>
      <c r="B11" t="s">
        <v>371</v>
      </c>
      <c r="C11" s="12"/>
      <c r="D11" s="12"/>
      <c r="E11" s="12"/>
      <c r="F11" s="12"/>
      <c r="G11" s="12"/>
      <c r="H11" s="12"/>
      <c r="I11" s="12"/>
      <c r="J11" s="12"/>
    </row>
    <row r="12" spans="1:10" x14ac:dyDescent="0.25">
      <c r="A12" s="12"/>
      <c r="B12" t="s">
        <v>369</v>
      </c>
      <c r="C12" s="12"/>
      <c r="D12" s="12"/>
      <c r="E12" s="12"/>
      <c r="F12" s="12"/>
      <c r="G12" s="12"/>
      <c r="H12" s="12"/>
      <c r="I12" s="12"/>
      <c r="J12" s="12"/>
    </row>
    <row r="13" spans="1:10" x14ac:dyDescent="0.25">
      <c r="A13" s="12"/>
      <c r="B13" t="s">
        <v>370</v>
      </c>
      <c r="C13" s="12"/>
      <c r="D13" s="12"/>
      <c r="E13" s="12"/>
      <c r="F13" s="12"/>
      <c r="G13" s="12"/>
      <c r="H13" s="12"/>
      <c r="I13" s="12"/>
      <c r="J13" s="12"/>
    </row>
    <row r="14" spans="1:10" x14ac:dyDescent="0.25">
      <c r="A14" s="12"/>
      <c r="B14" t="s">
        <v>365</v>
      </c>
      <c r="C14" s="12"/>
      <c r="D14" s="12"/>
      <c r="E14" s="12"/>
      <c r="F14" s="12"/>
      <c r="G14" s="12"/>
      <c r="H14" s="12"/>
      <c r="I14" s="12"/>
      <c r="J14" s="12"/>
    </row>
    <row r="15" spans="1:10" x14ac:dyDescent="0.25">
      <c r="A15" s="12"/>
      <c r="B15" t="s">
        <v>366</v>
      </c>
      <c r="C15" s="12"/>
      <c r="D15" s="12"/>
      <c r="E15" s="12"/>
      <c r="F15" s="12"/>
      <c r="G15" s="12"/>
      <c r="H15" s="12"/>
      <c r="I15" s="12"/>
      <c r="J15" s="12"/>
    </row>
    <row r="16" spans="1:10" x14ac:dyDescent="0.25">
      <c r="A16" s="12"/>
      <c r="C16" s="12"/>
      <c r="D16" s="12"/>
      <c r="E16" s="12"/>
      <c r="F16" s="12"/>
      <c r="G16" s="12"/>
      <c r="H16" s="12"/>
      <c r="I16" s="12"/>
      <c r="J16" s="12"/>
    </row>
    <row r="17" spans="1:10" x14ac:dyDescent="0.25">
      <c r="A17" s="12"/>
      <c r="C17" s="12"/>
      <c r="D17" s="12"/>
      <c r="E17" s="12"/>
      <c r="F17" s="12"/>
      <c r="G17" s="12"/>
      <c r="H17" s="12"/>
      <c r="I17" s="12"/>
      <c r="J17" s="12"/>
    </row>
    <row r="18" spans="1:10" x14ac:dyDescent="0.25">
      <c r="A18" s="12"/>
      <c r="C18" s="12"/>
      <c r="D18" s="12"/>
      <c r="E18" s="12"/>
      <c r="F18" s="12"/>
      <c r="G18" s="12"/>
      <c r="H18" s="12"/>
      <c r="I18" s="12"/>
      <c r="J18" s="12"/>
    </row>
    <row r="19" spans="1:10" x14ac:dyDescent="0.25">
      <c r="A19" s="12"/>
      <c r="C19" s="12"/>
      <c r="D19" s="12"/>
      <c r="E19" s="12"/>
      <c r="F19" s="12"/>
      <c r="G19" s="12"/>
      <c r="H19" s="12"/>
      <c r="I19" s="12"/>
      <c r="J19" s="12"/>
    </row>
    <row r="20" spans="1:10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</row>
    <row r="21" spans="1:10" x14ac:dyDescent="0.25">
      <c r="A21" s="58"/>
      <c r="B21" s="58"/>
      <c r="C21" s="12"/>
      <c r="D21" s="12"/>
      <c r="E21" s="12"/>
      <c r="F21" s="12"/>
      <c r="G21" s="12"/>
      <c r="H21" s="12"/>
      <c r="I21" s="12"/>
      <c r="J21" s="12"/>
    </row>
    <row r="22" spans="1:10" x14ac:dyDescent="0.25">
      <c r="A22" s="50"/>
      <c r="B22" s="50"/>
      <c r="C22" s="12"/>
      <c r="D22" s="12"/>
      <c r="E22" s="12"/>
      <c r="F22" s="12"/>
      <c r="G22" s="12"/>
      <c r="H22" s="12"/>
      <c r="I22" s="12"/>
      <c r="J22" s="12"/>
    </row>
    <row r="23" spans="1:10" x14ac:dyDescent="0.25">
      <c r="A23" s="50"/>
      <c r="B23" s="50"/>
      <c r="C23" s="12"/>
      <c r="D23" s="12"/>
      <c r="E23" s="12"/>
      <c r="F23" s="12"/>
      <c r="G23" s="12"/>
      <c r="H23" s="12"/>
      <c r="I23" s="12"/>
      <c r="J23" s="12"/>
    </row>
    <row r="24" spans="1:10" x14ac:dyDescent="0.25">
      <c r="A24" s="50"/>
      <c r="B24" s="50"/>
      <c r="C24" s="12"/>
      <c r="D24" s="12"/>
      <c r="E24" s="12"/>
      <c r="F24" s="12"/>
      <c r="G24" s="12"/>
      <c r="H24" s="12"/>
      <c r="I24" s="12"/>
      <c r="J24" s="12"/>
    </row>
    <row r="25" spans="1:10" x14ac:dyDescent="0.25">
      <c r="A25" s="50"/>
      <c r="B25" s="50"/>
      <c r="C25" s="12"/>
      <c r="D25" s="12"/>
      <c r="E25" s="12"/>
      <c r="F25" s="12"/>
      <c r="G25" s="12"/>
      <c r="H25" s="12"/>
      <c r="I25" s="12"/>
      <c r="J25" s="12"/>
    </row>
    <row r="26" spans="1:10" x14ac:dyDescent="0.25">
      <c r="A26" s="50"/>
      <c r="B26" s="50"/>
      <c r="C26" s="12"/>
      <c r="D26" s="12"/>
      <c r="E26" s="12"/>
      <c r="F26" s="12"/>
      <c r="G26" s="12"/>
      <c r="H26" s="12"/>
      <c r="I26" s="12"/>
      <c r="J26" s="12"/>
    </row>
    <row r="27" spans="1:10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</row>
    <row r="28" spans="1:10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</row>
    <row r="29" spans="1:10" x14ac:dyDescent="0.25">
      <c r="A29" s="59"/>
      <c r="B29" s="59"/>
      <c r="C29" s="59"/>
      <c r="D29" s="59"/>
      <c r="E29" s="59"/>
      <c r="F29" s="59"/>
      <c r="G29" s="12"/>
      <c r="H29" s="12"/>
      <c r="I29" s="12"/>
      <c r="J29" s="12"/>
    </row>
    <row r="30" spans="1:10" x14ac:dyDescent="0.25">
      <c r="A30" s="50"/>
      <c r="B30" s="50"/>
      <c r="C30" s="50"/>
      <c r="D30" s="50"/>
      <c r="E30" s="50"/>
      <c r="F30" s="50"/>
      <c r="G30" s="12"/>
      <c r="H30" s="12"/>
      <c r="I30" s="12"/>
      <c r="J30" s="12"/>
    </row>
    <row r="31" spans="1:10" x14ac:dyDescent="0.25">
      <c r="A31" s="50"/>
      <c r="B31" s="50"/>
      <c r="C31" s="50"/>
      <c r="D31" s="50"/>
      <c r="E31" s="50"/>
      <c r="F31" s="50"/>
      <c r="G31" s="12"/>
      <c r="H31" s="12"/>
      <c r="I31" s="12"/>
      <c r="J31" s="12"/>
    </row>
    <row r="32" spans="1:10" x14ac:dyDescent="0.25">
      <c r="A32" s="50"/>
      <c r="B32" s="50"/>
      <c r="C32" s="50"/>
      <c r="D32" s="50"/>
      <c r="E32" s="50"/>
      <c r="F32" s="50"/>
      <c r="G32" s="12"/>
      <c r="H32" s="12"/>
      <c r="I32" s="12"/>
      <c r="J32" s="12"/>
    </row>
    <row r="33" spans="1:10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</row>
    <row r="34" spans="1:10" x14ac:dyDescent="0.25">
      <c r="A34" s="59"/>
      <c r="B34" s="59"/>
      <c r="C34" s="59"/>
      <c r="D34" s="59"/>
      <c r="E34" s="59"/>
      <c r="F34" s="59"/>
      <c r="G34" s="59"/>
      <c r="H34" s="59"/>
      <c r="I34" s="59"/>
      <c r="J34" s="12"/>
    </row>
    <row r="35" spans="1:10" x14ac:dyDescent="0.25">
      <c r="A35" s="50"/>
      <c r="B35" s="50"/>
      <c r="C35" s="50"/>
      <c r="D35" s="50"/>
      <c r="E35" s="50"/>
      <c r="F35" s="50"/>
      <c r="G35" s="50"/>
      <c r="H35" s="50"/>
      <c r="I35" s="50"/>
      <c r="J35" s="12"/>
    </row>
    <row r="36" spans="1:10" x14ac:dyDescent="0.25">
      <c r="A36" s="50"/>
      <c r="B36" s="50"/>
      <c r="C36" s="50"/>
      <c r="D36" s="50"/>
      <c r="E36" s="50"/>
      <c r="F36" s="50"/>
      <c r="G36" s="50"/>
      <c r="H36" s="50"/>
      <c r="I36" s="50"/>
      <c r="J36" s="12"/>
    </row>
    <row r="37" spans="1:10" x14ac:dyDescent="0.25">
      <c r="A37" s="50"/>
      <c r="B37" s="50"/>
      <c r="C37" s="50"/>
      <c r="D37" s="50"/>
      <c r="E37" s="50"/>
      <c r="F37" s="50"/>
      <c r="G37" s="50"/>
      <c r="H37" s="50"/>
      <c r="I37" s="50"/>
      <c r="J37" s="12"/>
    </row>
    <row r="38" spans="1:10" x14ac:dyDescent="0.25">
      <c r="A38" s="50"/>
      <c r="B38" s="50"/>
      <c r="C38" s="50"/>
      <c r="D38" s="50"/>
      <c r="E38" s="50"/>
      <c r="F38" s="50"/>
      <c r="G38" s="50"/>
      <c r="H38" s="50"/>
      <c r="I38" s="50"/>
      <c r="J38" s="12"/>
    </row>
    <row r="39" spans="1:10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9"/>
  <sheetViews>
    <sheetView topLeftCell="A10" zoomScaleNormal="100" workbookViewId="0">
      <selection activeCell="A5" sqref="A5"/>
    </sheetView>
  </sheetViews>
  <sheetFormatPr defaultRowHeight="15" x14ac:dyDescent="0.25"/>
  <cols>
    <col min="1" max="1" width="13.85546875" customWidth="1"/>
    <col min="2" max="2" width="11.28515625" customWidth="1"/>
    <col min="3" max="3" width="11.85546875" customWidth="1"/>
  </cols>
  <sheetData>
    <row r="1" spans="1:11" x14ac:dyDescent="0.25">
      <c r="A1" t="s">
        <v>279</v>
      </c>
    </row>
    <row r="2" spans="1:11" x14ac:dyDescent="0.25">
      <c r="A2" t="s">
        <v>284</v>
      </c>
    </row>
    <row r="4" spans="1:11" x14ac:dyDescent="0.25">
      <c r="A4" s="143" t="s">
        <v>292</v>
      </c>
      <c r="B4" s="134" t="s">
        <v>291</v>
      </c>
    </row>
    <row r="5" spans="1:11" x14ac:dyDescent="0.25">
      <c r="B5" s="134" t="s">
        <v>310</v>
      </c>
      <c r="C5" s="134"/>
      <c r="D5" s="134"/>
      <c r="E5" s="134"/>
      <c r="F5" s="134"/>
      <c r="G5" s="134"/>
      <c r="H5" s="134"/>
      <c r="I5" s="134"/>
      <c r="J5" s="134"/>
      <c r="K5" s="134"/>
    </row>
    <row r="6" spans="1:11" x14ac:dyDescent="0.25">
      <c r="A6" s="135"/>
      <c r="B6" s="134" t="s">
        <v>289</v>
      </c>
      <c r="C6" s="134"/>
      <c r="D6" s="134"/>
      <c r="E6" s="134"/>
      <c r="F6" s="134"/>
      <c r="G6" s="134"/>
      <c r="H6" s="134"/>
      <c r="I6" s="134"/>
      <c r="J6" s="134"/>
      <c r="K6" s="134"/>
    </row>
    <row r="7" spans="1:11" x14ac:dyDescent="0.25">
      <c r="A7" s="135"/>
      <c r="B7" s="134" t="s">
        <v>290</v>
      </c>
      <c r="C7" s="134"/>
      <c r="D7" s="134"/>
      <c r="E7" s="134"/>
      <c r="F7" s="134"/>
      <c r="G7" s="134"/>
      <c r="H7" s="134"/>
      <c r="I7" s="134"/>
      <c r="J7" s="134"/>
      <c r="K7" s="134"/>
    </row>
    <row r="8" spans="1:11" x14ac:dyDescent="0.25">
      <c r="A8" s="135"/>
      <c r="B8" s="134"/>
      <c r="C8" s="134"/>
      <c r="D8" s="134"/>
      <c r="E8" s="134"/>
      <c r="F8" s="134"/>
      <c r="G8" s="134"/>
      <c r="H8" s="134"/>
      <c r="I8" s="134"/>
      <c r="J8" s="134"/>
      <c r="K8" s="134"/>
    </row>
    <row r="9" spans="1:11" ht="17.25" x14ac:dyDescent="0.25">
      <c r="A9" s="57" t="s">
        <v>293</v>
      </c>
      <c r="B9" s="114" t="s">
        <v>444</v>
      </c>
      <c r="C9" s="134"/>
      <c r="D9" s="134"/>
      <c r="E9" s="134"/>
      <c r="F9" s="134"/>
      <c r="G9" s="134"/>
      <c r="H9" s="134"/>
      <c r="I9" s="134"/>
      <c r="J9" s="134"/>
      <c r="K9" s="134"/>
    </row>
    <row r="10" spans="1:11" ht="17.25" x14ac:dyDescent="0.25">
      <c r="A10" s="57"/>
      <c r="B10" s="114" t="s">
        <v>309</v>
      </c>
    </row>
    <row r="11" spans="1:11" x14ac:dyDescent="0.25">
      <c r="A11" s="12"/>
      <c r="B11" s="15" t="s">
        <v>261</v>
      </c>
      <c r="C11" s="15" t="s">
        <v>262</v>
      </c>
      <c r="D11" s="15" t="s">
        <v>264</v>
      </c>
      <c r="E11" s="15" t="s">
        <v>278</v>
      </c>
      <c r="F11" s="7" t="s">
        <v>301</v>
      </c>
    </row>
    <row r="12" spans="1:11" x14ac:dyDescent="0.25">
      <c r="A12" s="111"/>
      <c r="B12" s="136" t="s">
        <v>13</v>
      </c>
      <c r="C12" s="136" t="s">
        <v>14</v>
      </c>
      <c r="D12" s="136" t="s">
        <v>204</v>
      </c>
      <c r="E12" s="136"/>
      <c r="F12" s="2"/>
      <c r="G12" s="2"/>
    </row>
    <row r="13" spans="1:11" x14ac:dyDescent="0.25">
      <c r="A13" s="3" t="s">
        <v>6</v>
      </c>
      <c r="B13" s="15">
        <v>-1</v>
      </c>
      <c r="C13" s="15">
        <v>-1</v>
      </c>
      <c r="D13" s="15">
        <f>B13*C13</f>
        <v>1</v>
      </c>
      <c r="E13" s="15">
        <v>77</v>
      </c>
      <c r="F13" s="152"/>
    </row>
    <row r="14" spans="1:11" x14ac:dyDescent="0.25">
      <c r="A14" s="3"/>
      <c r="B14" s="15">
        <v>-1</v>
      </c>
      <c r="C14" s="15">
        <v>-1</v>
      </c>
      <c r="D14" s="15">
        <f>B14*C14</f>
        <v>1</v>
      </c>
      <c r="E14" s="15">
        <v>72</v>
      </c>
      <c r="F14" s="7"/>
    </row>
    <row r="15" spans="1:11" x14ac:dyDescent="0.25">
      <c r="A15" s="3" t="s">
        <v>7</v>
      </c>
      <c r="B15" s="15">
        <v>-1</v>
      </c>
      <c r="C15" s="15">
        <v>1</v>
      </c>
      <c r="D15" s="15">
        <f t="shared" ref="D15:D19" si="0">B15*C15</f>
        <v>-1</v>
      </c>
      <c r="E15" s="15">
        <v>85</v>
      </c>
      <c r="F15" s="152"/>
    </row>
    <row r="16" spans="1:11" x14ac:dyDescent="0.25">
      <c r="A16" s="3"/>
      <c r="B16" s="15">
        <v>-1</v>
      </c>
      <c r="C16" s="15">
        <v>1</v>
      </c>
      <c r="D16" s="15">
        <f t="shared" ref="D16" si="1">B16*C16</f>
        <v>-1</v>
      </c>
      <c r="E16" s="7">
        <v>84</v>
      </c>
      <c r="F16" s="144"/>
    </row>
    <row r="17" spans="1:17" x14ac:dyDescent="0.25">
      <c r="A17" s="3" t="s">
        <v>8</v>
      </c>
      <c r="B17" s="15">
        <v>1</v>
      </c>
      <c r="C17" s="15">
        <v>-1</v>
      </c>
      <c r="D17" s="15">
        <f t="shared" si="0"/>
        <v>-1</v>
      </c>
      <c r="E17" s="15">
        <v>92</v>
      </c>
      <c r="F17" s="152"/>
    </row>
    <row r="18" spans="1:17" x14ac:dyDescent="0.25">
      <c r="A18" s="3"/>
      <c r="B18" s="15">
        <v>1</v>
      </c>
      <c r="C18" s="15">
        <v>-1</v>
      </c>
      <c r="D18" s="15">
        <f t="shared" ref="D18" si="2">B18*C18</f>
        <v>-1</v>
      </c>
      <c r="E18" s="7">
        <v>91</v>
      </c>
      <c r="F18" s="144"/>
    </row>
    <row r="19" spans="1:17" x14ac:dyDescent="0.25">
      <c r="A19" s="3" t="s">
        <v>9</v>
      </c>
      <c r="B19" s="15">
        <v>1</v>
      </c>
      <c r="C19" s="15">
        <v>1</v>
      </c>
      <c r="D19" s="15">
        <f t="shared" si="0"/>
        <v>1</v>
      </c>
      <c r="E19" s="15">
        <v>68</v>
      </c>
      <c r="F19" s="152"/>
    </row>
    <row r="20" spans="1:17" x14ac:dyDescent="0.25">
      <c r="B20" s="15">
        <v>1</v>
      </c>
      <c r="C20" s="15">
        <v>1</v>
      </c>
      <c r="D20" s="15">
        <f t="shared" ref="D20" si="3">B20*C20</f>
        <v>1</v>
      </c>
      <c r="E20" s="7">
        <v>75</v>
      </c>
      <c r="G20" t="s">
        <v>297</v>
      </c>
      <c r="H20" s="137"/>
    </row>
    <row r="21" spans="1:17" x14ac:dyDescent="0.25">
      <c r="B21" s="15"/>
      <c r="C21" s="15"/>
      <c r="D21" s="15"/>
      <c r="E21" s="7"/>
    </row>
    <row r="22" spans="1:17" x14ac:dyDescent="0.25">
      <c r="A22" t="s">
        <v>304</v>
      </c>
    </row>
    <row r="23" spans="1:17" x14ac:dyDescent="0.25">
      <c r="B23" s="330" t="s">
        <v>281</v>
      </c>
      <c r="C23" s="330"/>
      <c r="D23" s="330" t="s">
        <v>282</v>
      </c>
      <c r="E23" s="330"/>
      <c r="F23" s="330" t="s">
        <v>283</v>
      </c>
      <c r="G23" s="330"/>
    </row>
    <row r="24" spans="1:17" x14ac:dyDescent="0.25">
      <c r="B24" s="13">
        <v>-1</v>
      </c>
      <c r="C24" s="14">
        <v>1</v>
      </c>
      <c r="D24" s="13">
        <v>-1</v>
      </c>
      <c r="E24" s="14">
        <v>1</v>
      </c>
      <c r="F24" s="13">
        <v>-1</v>
      </c>
      <c r="G24" s="14">
        <v>1</v>
      </c>
    </row>
    <row r="25" spans="1:17" x14ac:dyDescent="0.25">
      <c r="B25" s="20"/>
      <c r="C25" s="21"/>
      <c r="D25" s="20"/>
      <c r="E25" s="21"/>
      <c r="F25" s="20"/>
      <c r="G25" s="21"/>
    </row>
    <row r="26" spans="1:17" x14ac:dyDescent="0.25">
      <c r="B26" s="331"/>
      <c r="C26" s="332"/>
      <c r="D26" s="331"/>
      <c r="E26" s="332"/>
      <c r="F26" s="331"/>
      <c r="G26" s="332"/>
    </row>
    <row r="28" spans="1:17" x14ac:dyDescent="0.25">
      <c r="A28" t="s">
        <v>305</v>
      </c>
    </row>
    <row r="29" spans="1:17" x14ac:dyDescent="0.25">
      <c r="A29" s="3" t="s">
        <v>280</v>
      </c>
      <c r="B29" s="137"/>
      <c r="C29" s="2"/>
    </row>
    <row r="30" spans="1:17" ht="17.25" x14ac:dyDescent="0.25">
      <c r="A30" s="3" t="s">
        <v>285</v>
      </c>
      <c r="B30" s="137"/>
      <c r="D30" s="3" t="s">
        <v>287</v>
      </c>
      <c r="E30" s="19"/>
      <c r="F30" s="138"/>
      <c r="G30" s="138"/>
      <c r="H30" s="138"/>
      <c r="I30" s="138"/>
      <c r="J30" s="138"/>
      <c r="K30" s="138"/>
      <c r="L30" s="142"/>
      <c r="M30" s="3" t="s">
        <v>288</v>
      </c>
      <c r="N30" s="52"/>
      <c r="P30" s="3" t="s">
        <v>294</v>
      </c>
      <c r="Q30" s="137"/>
    </row>
    <row r="31" spans="1:17" x14ac:dyDescent="0.25">
      <c r="A31" s="3" t="s">
        <v>286</v>
      </c>
      <c r="B31" s="137"/>
      <c r="N31" s="53"/>
    </row>
    <row r="32" spans="1:17" x14ac:dyDescent="0.25">
      <c r="N32" s="53"/>
    </row>
    <row r="33" spans="1:14" x14ac:dyDescent="0.25">
      <c r="N33" s="53"/>
    </row>
    <row r="34" spans="1:14" x14ac:dyDescent="0.25">
      <c r="N34" s="53"/>
    </row>
    <row r="35" spans="1:14" x14ac:dyDescent="0.25">
      <c r="N35" s="53"/>
    </row>
    <row r="36" spans="1:14" x14ac:dyDescent="0.25">
      <c r="N36" s="53"/>
    </row>
    <row r="37" spans="1:14" x14ac:dyDescent="0.25">
      <c r="N37" s="28"/>
    </row>
    <row r="39" spans="1:14" x14ac:dyDescent="0.25">
      <c r="A39" t="s">
        <v>306</v>
      </c>
    </row>
    <row r="40" spans="1:14" x14ac:dyDescent="0.25">
      <c r="A40" s="3" t="s">
        <v>280</v>
      </c>
      <c r="B40" s="139"/>
      <c r="D40" s="3" t="s">
        <v>285</v>
      </c>
      <c r="E40" s="139"/>
    </row>
    <row r="41" spans="1:14" x14ac:dyDescent="0.25">
      <c r="B41" s="139"/>
      <c r="E41" s="139"/>
    </row>
    <row r="42" spans="1:14" x14ac:dyDescent="0.25">
      <c r="B42" s="139"/>
      <c r="E42" s="139"/>
    </row>
    <row r="43" spans="1:14" x14ac:dyDescent="0.25">
      <c r="B43" s="139"/>
      <c r="E43" s="139"/>
    </row>
    <row r="44" spans="1:14" x14ac:dyDescent="0.25">
      <c r="B44" s="34"/>
      <c r="E44" s="34"/>
    </row>
    <row r="47" spans="1:14" x14ac:dyDescent="0.25">
      <c r="A47" t="s">
        <v>307</v>
      </c>
    </row>
    <row r="48" spans="1:14" x14ac:dyDescent="0.25">
      <c r="A48" t="s">
        <v>302</v>
      </c>
    </row>
    <row r="49" spans="1:14" x14ac:dyDescent="0.25">
      <c r="A49" s="103" t="s">
        <v>299</v>
      </c>
      <c r="B49" s="100" t="s">
        <v>261</v>
      </c>
      <c r="C49" s="100" t="s">
        <v>262</v>
      </c>
      <c r="D49" s="100" t="s">
        <v>301</v>
      </c>
      <c r="E49" s="108"/>
      <c r="F49" s="104"/>
      <c r="H49" s="103" t="s">
        <v>300</v>
      </c>
      <c r="I49" s="100" t="s">
        <v>261</v>
      </c>
      <c r="J49" s="100" t="s">
        <v>262</v>
      </c>
      <c r="K49" s="100" t="s">
        <v>263</v>
      </c>
      <c r="L49" s="100" t="s">
        <v>278</v>
      </c>
      <c r="M49" s="108"/>
      <c r="N49" s="104"/>
    </row>
    <row r="50" spans="1:14" x14ac:dyDescent="0.25">
      <c r="A50" s="109"/>
      <c r="B50" s="15">
        <v>-1</v>
      </c>
      <c r="C50" s="15">
        <v>-1</v>
      </c>
      <c r="D50" s="25"/>
      <c r="E50" s="12"/>
      <c r="F50" s="110"/>
      <c r="H50" s="109"/>
      <c r="I50" s="15">
        <v>-1</v>
      </c>
      <c r="J50" s="15">
        <v>-1</v>
      </c>
      <c r="K50" s="15">
        <v>-1</v>
      </c>
      <c r="L50" s="15">
        <v>79</v>
      </c>
      <c r="M50" s="12"/>
      <c r="N50" s="110"/>
    </row>
    <row r="51" spans="1:14" x14ac:dyDescent="0.25">
      <c r="A51" s="109"/>
      <c r="B51" s="15">
        <v>1</v>
      </c>
      <c r="C51" s="15">
        <v>-1</v>
      </c>
      <c r="D51" s="25"/>
      <c r="E51" s="12"/>
      <c r="F51" s="110"/>
      <c r="H51" s="109"/>
      <c r="I51" s="15">
        <v>1</v>
      </c>
      <c r="J51" s="15">
        <v>-1</v>
      </c>
      <c r="K51" s="15">
        <v>-1</v>
      </c>
      <c r="L51" s="15">
        <v>97</v>
      </c>
      <c r="M51" s="12"/>
      <c r="N51" s="110"/>
    </row>
    <row r="52" spans="1:14" x14ac:dyDescent="0.25">
      <c r="A52" s="109"/>
      <c r="B52" s="15">
        <v>-1</v>
      </c>
      <c r="C52" s="15">
        <v>1</v>
      </c>
      <c r="D52" s="25"/>
      <c r="E52" s="12"/>
      <c r="F52" s="110"/>
      <c r="H52" s="109"/>
      <c r="I52" s="15">
        <v>-1</v>
      </c>
      <c r="J52" s="15">
        <v>1</v>
      </c>
      <c r="K52" s="15">
        <v>-1</v>
      </c>
      <c r="L52" s="15">
        <v>75</v>
      </c>
      <c r="M52" s="12"/>
      <c r="N52" s="110"/>
    </row>
    <row r="53" spans="1:14" x14ac:dyDescent="0.25">
      <c r="A53" s="109"/>
      <c r="B53" s="15">
        <v>1</v>
      </c>
      <c r="C53" s="15">
        <v>1</v>
      </c>
      <c r="D53" s="25"/>
      <c r="E53" s="12"/>
      <c r="F53" s="110"/>
      <c r="H53" s="109"/>
      <c r="I53" s="15">
        <v>1</v>
      </c>
      <c r="J53" s="15">
        <v>1</v>
      </c>
      <c r="K53" s="15">
        <v>-1</v>
      </c>
      <c r="L53" s="15">
        <v>92</v>
      </c>
      <c r="M53" s="12"/>
      <c r="N53" s="110"/>
    </row>
    <row r="54" spans="1:14" x14ac:dyDescent="0.25">
      <c r="A54" s="109"/>
      <c r="B54" s="12"/>
      <c r="C54" s="12"/>
      <c r="D54" s="12"/>
      <c r="E54" s="12"/>
      <c r="F54" s="110"/>
      <c r="H54" s="109"/>
      <c r="I54" s="15">
        <v>-1</v>
      </c>
      <c r="J54" s="15">
        <v>-1</v>
      </c>
      <c r="K54" s="15">
        <v>-1</v>
      </c>
      <c r="L54" s="15">
        <v>64</v>
      </c>
      <c r="M54" s="12"/>
      <c r="N54" s="110"/>
    </row>
    <row r="55" spans="1:14" x14ac:dyDescent="0.25">
      <c r="A55" s="109"/>
      <c r="B55" s="12"/>
      <c r="C55" s="12"/>
      <c r="D55" s="12"/>
      <c r="E55" s="12"/>
      <c r="F55" s="110"/>
      <c r="H55" s="109"/>
      <c r="I55" s="15">
        <v>1</v>
      </c>
      <c r="J55" s="15">
        <v>-1</v>
      </c>
      <c r="K55" s="15">
        <v>-1</v>
      </c>
      <c r="L55" s="15">
        <v>84</v>
      </c>
      <c r="M55" s="12"/>
      <c r="N55" s="110"/>
    </row>
    <row r="56" spans="1:14" x14ac:dyDescent="0.25">
      <c r="A56" s="109"/>
      <c r="B56" s="12"/>
      <c r="C56" s="12"/>
      <c r="D56" s="12"/>
      <c r="E56" s="12"/>
      <c r="F56" s="110"/>
      <c r="H56" s="109"/>
      <c r="I56" s="15">
        <v>-1</v>
      </c>
      <c r="J56" s="15">
        <v>1</v>
      </c>
      <c r="K56" s="15">
        <v>-1</v>
      </c>
      <c r="L56" s="15">
        <v>73</v>
      </c>
      <c r="M56" s="12"/>
      <c r="N56" s="110"/>
    </row>
    <row r="57" spans="1:14" x14ac:dyDescent="0.25">
      <c r="A57" s="109"/>
      <c r="B57" s="12"/>
      <c r="C57" s="12"/>
      <c r="D57" s="12"/>
      <c r="E57" s="12"/>
      <c r="F57" s="110"/>
      <c r="H57" s="109"/>
      <c r="I57" s="15">
        <v>1</v>
      </c>
      <c r="J57" s="15">
        <v>1</v>
      </c>
      <c r="K57" s="15">
        <v>-1</v>
      </c>
      <c r="L57" s="15">
        <v>90</v>
      </c>
      <c r="M57" s="12"/>
      <c r="N57" s="110"/>
    </row>
    <row r="58" spans="1:14" x14ac:dyDescent="0.25">
      <c r="A58" s="109"/>
      <c r="B58" s="12"/>
      <c r="C58" s="12"/>
      <c r="D58" s="12"/>
      <c r="E58" s="12"/>
      <c r="F58" s="110"/>
      <c r="H58" s="109"/>
      <c r="I58" s="12"/>
      <c r="J58" s="12"/>
      <c r="K58" s="12"/>
      <c r="L58" s="12"/>
      <c r="M58" s="12"/>
      <c r="N58" s="110"/>
    </row>
    <row r="59" spans="1:14" x14ac:dyDescent="0.25">
      <c r="A59" s="109" t="s">
        <v>299</v>
      </c>
      <c r="B59" s="12"/>
      <c r="C59" s="12"/>
      <c r="D59" s="12"/>
      <c r="E59" s="12"/>
      <c r="F59" s="110"/>
      <c r="H59" s="109" t="s">
        <v>300</v>
      </c>
      <c r="I59" s="12"/>
      <c r="J59" s="145" t="s">
        <v>295</v>
      </c>
      <c r="K59" s="145" t="s">
        <v>296</v>
      </c>
      <c r="L59" s="145" t="s">
        <v>303</v>
      </c>
      <c r="M59" s="15" t="s">
        <v>177</v>
      </c>
      <c r="N59" s="141" t="s">
        <v>176</v>
      </c>
    </row>
    <row r="60" spans="1:14" x14ac:dyDescent="0.25">
      <c r="A60" s="109"/>
      <c r="B60" s="12" t="s">
        <v>223</v>
      </c>
      <c r="C60" s="145" t="s">
        <v>295</v>
      </c>
      <c r="D60" s="145" t="s">
        <v>296</v>
      </c>
      <c r="E60" s="15" t="s">
        <v>177</v>
      </c>
      <c r="F60" s="141" t="s">
        <v>176</v>
      </c>
      <c r="H60" s="109"/>
      <c r="I60" s="15">
        <v>79</v>
      </c>
      <c r="J60" s="15">
        <f>I60+I61</f>
        <v>176</v>
      </c>
      <c r="K60" s="15">
        <f>J60+J61</f>
        <v>343</v>
      </c>
      <c r="L60" s="15">
        <f>K60+K61</f>
        <v>654</v>
      </c>
      <c r="M60" s="15">
        <f>L60/8</f>
        <v>81.75</v>
      </c>
      <c r="N60" s="141" t="s">
        <v>298</v>
      </c>
    </row>
    <row r="61" spans="1:14" x14ac:dyDescent="0.25">
      <c r="A61" s="146" t="s">
        <v>6</v>
      </c>
      <c r="B61" s="25"/>
      <c r="C61" s="25"/>
      <c r="D61" s="25"/>
      <c r="E61" s="25"/>
      <c r="F61" s="141" t="s">
        <v>298</v>
      </c>
      <c r="H61" s="109"/>
      <c r="I61" s="15">
        <v>97</v>
      </c>
      <c r="J61" s="15">
        <f>I62+I63</f>
        <v>167</v>
      </c>
      <c r="K61" s="15">
        <f>J62+J63</f>
        <v>311</v>
      </c>
      <c r="L61" s="15">
        <f>K62+K63</f>
        <v>72</v>
      </c>
      <c r="M61" s="15">
        <f>L61/4</f>
        <v>18</v>
      </c>
      <c r="N61" s="141" t="s">
        <v>261</v>
      </c>
    </row>
    <row r="62" spans="1:14" x14ac:dyDescent="0.25">
      <c r="A62" s="146" t="s">
        <v>8</v>
      </c>
      <c r="B62" s="25"/>
      <c r="C62" s="25"/>
      <c r="D62" s="25"/>
      <c r="E62" s="25"/>
      <c r="F62" s="141" t="s">
        <v>261</v>
      </c>
      <c r="H62" s="109"/>
      <c r="I62" s="15">
        <v>75</v>
      </c>
      <c r="J62" s="15">
        <f>I64+I65</f>
        <v>148</v>
      </c>
      <c r="K62" s="15">
        <f>J64+J65</f>
        <v>35</v>
      </c>
      <c r="L62" s="15">
        <f>K64+K65</f>
        <v>6</v>
      </c>
      <c r="M62" s="15">
        <f t="shared" ref="M62:M67" si="4">L62/4</f>
        <v>1.5</v>
      </c>
      <c r="N62" s="141" t="s">
        <v>262</v>
      </c>
    </row>
    <row r="63" spans="1:14" x14ac:dyDescent="0.25">
      <c r="A63" s="146" t="s">
        <v>7</v>
      </c>
      <c r="B63" s="25"/>
      <c r="C63" s="25"/>
      <c r="D63" s="25"/>
      <c r="E63" s="25"/>
      <c r="F63" s="141" t="s">
        <v>262</v>
      </c>
      <c r="H63" s="109"/>
      <c r="I63" s="15">
        <v>92</v>
      </c>
      <c r="J63" s="15">
        <f>I66+I67</f>
        <v>163</v>
      </c>
      <c r="K63" s="15">
        <f>J66+J67</f>
        <v>37</v>
      </c>
      <c r="L63" s="15">
        <f>K66+K67</f>
        <v>-4</v>
      </c>
      <c r="M63" s="15">
        <f t="shared" si="4"/>
        <v>-1</v>
      </c>
      <c r="N63" s="141" t="s">
        <v>264</v>
      </c>
    </row>
    <row r="64" spans="1:14" x14ac:dyDescent="0.25">
      <c r="A64" s="146" t="s">
        <v>9</v>
      </c>
      <c r="B64" s="25"/>
      <c r="C64" s="25"/>
      <c r="D64" s="25"/>
      <c r="E64" s="25"/>
      <c r="F64" s="141" t="s">
        <v>264</v>
      </c>
      <c r="H64" s="109"/>
      <c r="I64" s="15">
        <v>64</v>
      </c>
      <c r="J64" s="15">
        <f>I61-I60</f>
        <v>18</v>
      </c>
      <c r="K64" s="15">
        <f>J61-J60</f>
        <v>-9</v>
      </c>
      <c r="L64" s="15">
        <f>K61-K60</f>
        <v>-32</v>
      </c>
      <c r="M64" s="15">
        <f t="shared" si="4"/>
        <v>-8</v>
      </c>
      <c r="N64" s="147" t="s">
        <v>263</v>
      </c>
    </row>
    <row r="65" spans="1:14" x14ac:dyDescent="0.25">
      <c r="A65" s="105"/>
      <c r="B65" s="111"/>
      <c r="C65" s="111"/>
      <c r="D65" s="111"/>
      <c r="E65" s="111"/>
      <c r="F65" s="106"/>
      <c r="H65" s="109"/>
      <c r="I65" s="15">
        <v>84</v>
      </c>
      <c r="J65" s="15">
        <f>I63-I62</f>
        <v>17</v>
      </c>
      <c r="K65" s="15">
        <f>J63-J62</f>
        <v>15</v>
      </c>
      <c r="L65" s="15">
        <f>K63-K62</f>
        <v>2</v>
      </c>
      <c r="M65" s="15">
        <f t="shared" si="4"/>
        <v>0.5</v>
      </c>
      <c r="N65" s="147" t="s">
        <v>265</v>
      </c>
    </row>
    <row r="66" spans="1:14" x14ac:dyDescent="0.25">
      <c r="H66" s="109"/>
      <c r="I66" s="15">
        <v>73</v>
      </c>
      <c r="J66" s="15">
        <f>I65-I64</f>
        <v>20</v>
      </c>
      <c r="K66" s="15">
        <f>J65-J64</f>
        <v>-1</v>
      </c>
      <c r="L66" s="15">
        <f>K65-K64</f>
        <v>24</v>
      </c>
      <c r="M66" s="15">
        <f t="shared" si="4"/>
        <v>6</v>
      </c>
      <c r="N66" s="147" t="s">
        <v>266</v>
      </c>
    </row>
    <row r="67" spans="1:14" x14ac:dyDescent="0.25">
      <c r="H67" s="105"/>
      <c r="I67" s="140">
        <v>90</v>
      </c>
      <c r="J67" s="140">
        <f>I67-I66</f>
        <v>17</v>
      </c>
      <c r="K67" s="140">
        <f>J67-J66</f>
        <v>-3</v>
      </c>
      <c r="L67" s="140">
        <f>K67-K66</f>
        <v>-2</v>
      </c>
      <c r="M67" s="140">
        <f t="shared" si="4"/>
        <v>-0.5</v>
      </c>
      <c r="N67" s="148" t="s">
        <v>267</v>
      </c>
    </row>
    <row r="69" spans="1:14" x14ac:dyDescent="0.25">
      <c r="A69" t="s">
        <v>308</v>
      </c>
    </row>
  </sheetData>
  <mergeCells count="6">
    <mergeCell ref="B23:C23"/>
    <mergeCell ref="D23:E23"/>
    <mergeCell ref="F23:G23"/>
    <mergeCell ref="B26:C26"/>
    <mergeCell ref="D26:E26"/>
    <mergeCell ref="F26:G26"/>
  </mergeCells>
  <pageMargins left="0.7" right="0.7" top="0.75" bottom="0.75" header="0.3" footer="0.3"/>
  <pageSetup paperSize="9" scale="52" orientation="portrait" horizontalDpi="300" verticalDpi="3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4"/>
  <sheetViews>
    <sheetView topLeftCell="A7" workbookViewId="0">
      <selection activeCell="G43" sqref="G43"/>
    </sheetView>
  </sheetViews>
  <sheetFormatPr defaultRowHeight="15" x14ac:dyDescent="0.25"/>
  <cols>
    <col min="1" max="1" width="9.5703125" customWidth="1"/>
    <col min="3" max="3" width="10.5703125" customWidth="1"/>
    <col min="4" max="4" width="10" customWidth="1"/>
    <col min="5" max="5" width="10.140625" customWidth="1"/>
    <col min="8" max="8" width="9.85546875" customWidth="1"/>
  </cols>
  <sheetData>
    <row r="1" spans="1:16" x14ac:dyDescent="0.25">
      <c r="A1" t="s">
        <v>0</v>
      </c>
      <c r="B1" t="s">
        <v>249</v>
      </c>
    </row>
    <row r="2" spans="1:16" x14ac:dyDescent="0.25">
      <c r="B2" t="s">
        <v>250</v>
      </c>
    </row>
    <row r="3" spans="1:16" x14ac:dyDescent="0.25">
      <c r="B3" t="s">
        <v>251</v>
      </c>
    </row>
    <row r="4" spans="1:16" x14ac:dyDescent="0.25">
      <c r="B4" t="s">
        <v>252</v>
      </c>
      <c r="J4" s="134" t="s">
        <v>277</v>
      </c>
    </row>
    <row r="5" spans="1:16" x14ac:dyDescent="0.25">
      <c r="B5" t="s">
        <v>253</v>
      </c>
    </row>
    <row r="6" spans="1:16" ht="17.25" x14ac:dyDescent="0.25">
      <c r="B6" t="s">
        <v>254</v>
      </c>
    </row>
    <row r="7" spans="1:16" x14ac:dyDescent="0.25">
      <c r="B7" t="s">
        <v>255</v>
      </c>
    </row>
    <row r="9" spans="1:16" ht="15.75" x14ac:dyDescent="0.25">
      <c r="A9" s="126" t="s">
        <v>256</v>
      </c>
    </row>
    <row r="10" spans="1:16" ht="15" customHeight="1" x14ac:dyDescent="0.25">
      <c r="A10" s="343" t="s">
        <v>257</v>
      </c>
      <c r="B10" s="337" t="s">
        <v>258</v>
      </c>
      <c r="C10" s="346" t="s">
        <v>259</v>
      </c>
      <c r="D10" s="346"/>
      <c r="E10" s="346"/>
      <c r="F10" s="346"/>
      <c r="G10" s="346"/>
      <c r="H10" s="347"/>
      <c r="I10" s="348" t="s">
        <v>260</v>
      </c>
      <c r="J10" s="346"/>
      <c r="K10" s="346"/>
      <c r="L10" s="346"/>
      <c r="M10" s="346"/>
      <c r="N10" s="346"/>
      <c r="O10" s="346"/>
      <c r="P10" s="347"/>
    </row>
    <row r="11" spans="1:16" x14ac:dyDescent="0.25">
      <c r="A11" s="344"/>
      <c r="B11" s="338"/>
      <c r="C11" s="340" t="s">
        <v>261</v>
      </c>
      <c r="D11" s="333"/>
      <c r="E11" s="340" t="s">
        <v>262</v>
      </c>
      <c r="F11" s="333"/>
      <c r="G11" s="340" t="s">
        <v>263</v>
      </c>
      <c r="H11" s="333"/>
      <c r="I11" s="348" t="s">
        <v>264</v>
      </c>
      <c r="J11" s="347"/>
      <c r="K11" s="348" t="s">
        <v>265</v>
      </c>
      <c r="L11" s="347"/>
      <c r="M11" s="348" t="s">
        <v>266</v>
      </c>
      <c r="N11" s="347"/>
      <c r="O11" s="348" t="s">
        <v>267</v>
      </c>
      <c r="P11" s="347"/>
    </row>
    <row r="12" spans="1:16" x14ac:dyDescent="0.25">
      <c r="A12" s="344"/>
      <c r="B12" s="338"/>
      <c r="C12" s="342" t="s">
        <v>268</v>
      </c>
      <c r="D12" s="335"/>
      <c r="E12" s="342" t="s">
        <v>269</v>
      </c>
      <c r="F12" s="335"/>
      <c r="G12" s="342" t="s">
        <v>270</v>
      </c>
      <c r="H12" s="335"/>
      <c r="I12" s="337">
        <v>-1</v>
      </c>
      <c r="J12" s="337">
        <v>1</v>
      </c>
      <c r="K12" s="337">
        <v>-1</v>
      </c>
      <c r="L12" s="333">
        <v>1</v>
      </c>
      <c r="M12" s="340">
        <v>-1</v>
      </c>
      <c r="N12" s="337">
        <v>1</v>
      </c>
      <c r="O12" s="333">
        <v>-1</v>
      </c>
      <c r="P12" s="333">
        <v>1</v>
      </c>
    </row>
    <row r="13" spans="1:16" x14ac:dyDescent="0.25">
      <c r="A13" s="344"/>
      <c r="B13" s="338"/>
      <c r="C13" s="5" t="s">
        <v>271</v>
      </c>
      <c r="D13" s="101" t="s">
        <v>272</v>
      </c>
      <c r="E13" s="5" t="s">
        <v>273</v>
      </c>
      <c r="F13" s="101" t="s">
        <v>274</v>
      </c>
      <c r="G13" s="127">
        <v>0.95</v>
      </c>
      <c r="H13" s="128">
        <v>0.99</v>
      </c>
      <c r="I13" s="338"/>
      <c r="J13" s="338"/>
      <c r="K13" s="338"/>
      <c r="L13" s="334"/>
      <c r="M13" s="341"/>
      <c r="N13" s="338"/>
      <c r="O13" s="334"/>
      <c r="P13" s="334"/>
    </row>
    <row r="14" spans="1:16" x14ac:dyDescent="0.25">
      <c r="A14" s="345"/>
      <c r="B14" s="339"/>
      <c r="C14" s="9">
        <v>-1</v>
      </c>
      <c r="D14" s="90">
        <v>1</v>
      </c>
      <c r="E14" s="9">
        <v>-1</v>
      </c>
      <c r="F14" s="90">
        <v>1</v>
      </c>
      <c r="G14" s="9">
        <v>-1</v>
      </c>
      <c r="H14" s="90">
        <v>1</v>
      </c>
      <c r="I14" s="339"/>
      <c r="J14" s="339"/>
      <c r="K14" s="339"/>
      <c r="L14" s="335"/>
      <c r="M14" s="342"/>
      <c r="N14" s="339"/>
      <c r="O14" s="335"/>
      <c r="P14" s="335"/>
    </row>
    <row r="15" spans="1:16" s="2" customFormat="1" x14ac:dyDescent="0.25">
      <c r="A15" s="129">
        <v>1</v>
      </c>
      <c r="B15" s="98">
        <v>26.2</v>
      </c>
      <c r="C15" s="98"/>
      <c r="D15" s="130"/>
      <c r="E15" s="98"/>
      <c r="F15" s="130"/>
      <c r="G15" s="98"/>
      <c r="H15" s="130"/>
      <c r="I15" s="130"/>
      <c r="J15" s="98"/>
      <c r="K15" s="130"/>
      <c r="L15" s="98"/>
      <c r="M15" s="130"/>
      <c r="N15" s="98"/>
      <c r="O15" s="98"/>
      <c r="P15" s="131"/>
    </row>
    <row r="16" spans="1:16" s="2" customFormat="1" x14ac:dyDescent="0.25">
      <c r="A16" s="98">
        <v>2</v>
      </c>
      <c r="B16" s="98">
        <v>22.7</v>
      </c>
      <c r="C16" s="130"/>
      <c r="D16" s="98"/>
      <c r="E16" s="98"/>
      <c r="F16" s="130"/>
      <c r="G16" s="98"/>
      <c r="H16" s="130"/>
      <c r="I16" s="98"/>
      <c r="J16" s="130"/>
      <c r="K16" s="98"/>
      <c r="L16" s="130"/>
      <c r="M16" s="130"/>
      <c r="N16" s="98"/>
      <c r="O16" s="130"/>
      <c r="P16" s="98"/>
    </row>
    <row r="17" spans="1:16" s="2" customFormat="1" x14ac:dyDescent="0.25">
      <c r="A17" s="129">
        <v>3</v>
      </c>
      <c r="B17" s="98">
        <v>47.1</v>
      </c>
      <c r="C17" s="98"/>
      <c r="D17" s="130"/>
      <c r="E17" s="130"/>
      <c r="F17" s="98"/>
      <c r="G17" s="98"/>
      <c r="H17" s="130"/>
      <c r="I17" s="98"/>
      <c r="J17" s="130"/>
      <c r="K17" s="130"/>
      <c r="L17" s="98"/>
      <c r="M17" s="98"/>
      <c r="N17" s="130"/>
      <c r="O17" s="130"/>
      <c r="P17" s="98"/>
    </row>
    <row r="18" spans="1:16" s="2" customFormat="1" x14ac:dyDescent="0.25">
      <c r="A18" s="98">
        <v>4</v>
      </c>
      <c r="B18" s="98">
        <v>46.4</v>
      </c>
      <c r="C18" s="130"/>
      <c r="D18" s="98"/>
      <c r="E18" s="130"/>
      <c r="F18" s="98"/>
      <c r="G18" s="98"/>
      <c r="H18" s="130"/>
      <c r="I18" s="130"/>
      <c r="J18" s="98"/>
      <c r="K18" s="98"/>
      <c r="L18" s="130"/>
      <c r="M18" s="98"/>
      <c r="N18" s="130"/>
      <c r="O18" s="98"/>
      <c r="P18" s="130"/>
    </row>
    <row r="19" spans="1:16" s="2" customFormat="1" x14ac:dyDescent="0.25">
      <c r="A19" s="129">
        <v>5</v>
      </c>
      <c r="B19" s="98">
        <v>40.9</v>
      </c>
      <c r="C19" s="98"/>
      <c r="D19" s="130"/>
      <c r="E19" s="98"/>
      <c r="F19" s="130"/>
      <c r="G19" s="130"/>
      <c r="H19" s="98"/>
      <c r="I19" s="130"/>
      <c r="J19" s="98"/>
      <c r="K19" s="98"/>
      <c r="L19" s="130"/>
      <c r="M19" s="98"/>
      <c r="N19" s="130"/>
      <c r="O19" s="130"/>
      <c r="P19" s="98"/>
    </row>
    <row r="20" spans="1:16" s="2" customFormat="1" x14ac:dyDescent="0.25">
      <c r="A20" s="98">
        <v>6</v>
      </c>
      <c r="B20" s="98">
        <v>34.1</v>
      </c>
      <c r="C20" s="130"/>
      <c r="D20" s="98"/>
      <c r="E20" s="98"/>
      <c r="F20" s="130"/>
      <c r="G20" s="130"/>
      <c r="H20" s="98"/>
      <c r="I20" s="98"/>
      <c r="J20" s="130"/>
      <c r="K20" s="130"/>
      <c r="L20" s="98"/>
      <c r="M20" s="98"/>
      <c r="N20" s="130"/>
      <c r="O20" s="98"/>
      <c r="P20" s="130"/>
    </row>
    <row r="21" spans="1:16" s="2" customFormat="1" x14ac:dyDescent="0.25">
      <c r="A21" s="129">
        <v>7</v>
      </c>
      <c r="B21" s="98">
        <v>42.9</v>
      </c>
      <c r="C21" s="98"/>
      <c r="D21" s="130"/>
      <c r="E21" s="130"/>
      <c r="F21" s="98"/>
      <c r="G21" s="130"/>
      <c r="H21" s="98"/>
      <c r="I21" s="98"/>
      <c r="J21" s="130"/>
      <c r="K21" s="98"/>
      <c r="L21" s="130"/>
      <c r="M21" s="130"/>
      <c r="N21" s="98"/>
      <c r="O21" s="98"/>
      <c r="P21" s="130"/>
    </row>
    <row r="22" spans="1:16" s="2" customFormat="1" x14ac:dyDescent="0.25">
      <c r="A22" s="98">
        <v>8</v>
      </c>
      <c r="B22" s="98">
        <v>40</v>
      </c>
      <c r="C22" s="132"/>
      <c r="D22" s="98"/>
      <c r="E22" s="132"/>
      <c r="F22" s="98"/>
      <c r="G22" s="132"/>
      <c r="H22" s="98"/>
      <c r="I22" s="132"/>
      <c r="J22" s="98"/>
      <c r="K22" s="132"/>
      <c r="L22" s="98"/>
      <c r="M22" s="132"/>
      <c r="N22" s="98"/>
      <c r="O22" s="132"/>
      <c r="P22" s="98"/>
    </row>
    <row r="23" spans="1:16" x14ac:dyDescent="0.25">
      <c r="A23" s="73" t="s">
        <v>196</v>
      </c>
      <c r="B23" s="27"/>
      <c r="C23" s="20"/>
      <c r="D23" s="52"/>
      <c r="E23" s="20"/>
      <c r="F23" s="52"/>
      <c r="G23" s="20"/>
      <c r="H23" s="52"/>
      <c r="I23" s="52"/>
      <c r="J23" s="21"/>
      <c r="K23" s="52"/>
      <c r="L23" s="21"/>
      <c r="M23" s="52"/>
      <c r="N23" s="34"/>
      <c r="O23" s="52"/>
      <c r="P23" s="21"/>
    </row>
    <row r="24" spans="1:16" x14ac:dyDescent="0.25">
      <c r="A24" s="73" t="s">
        <v>197</v>
      </c>
      <c r="B24" s="133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93"/>
    </row>
    <row r="25" spans="1:16" x14ac:dyDescent="0.25">
      <c r="A25" s="73" t="s">
        <v>177</v>
      </c>
      <c r="B25" s="98" t="s">
        <v>275</v>
      </c>
      <c r="C25" s="336"/>
      <c r="D25" s="332"/>
      <c r="E25" s="336"/>
      <c r="F25" s="332"/>
      <c r="G25" s="336"/>
      <c r="H25" s="332"/>
      <c r="I25" s="336"/>
      <c r="J25" s="332"/>
      <c r="K25" s="336"/>
      <c r="L25" s="332"/>
      <c r="M25" s="336"/>
      <c r="N25" s="332"/>
      <c r="O25" s="336"/>
      <c r="P25" s="332"/>
    </row>
    <row r="44" spans="2:2" x14ac:dyDescent="0.25">
      <c r="B44" t="s">
        <v>276</v>
      </c>
    </row>
  </sheetData>
  <mergeCells count="29">
    <mergeCell ref="A10:A14"/>
    <mergeCell ref="B10:B14"/>
    <mergeCell ref="C10:H10"/>
    <mergeCell ref="I10:P10"/>
    <mergeCell ref="C11:D11"/>
    <mergeCell ref="E11:F11"/>
    <mergeCell ref="G11:H11"/>
    <mergeCell ref="I11:J11"/>
    <mergeCell ref="K11:L11"/>
    <mergeCell ref="M11:N11"/>
    <mergeCell ref="O11:P11"/>
    <mergeCell ref="C12:D12"/>
    <mergeCell ref="E12:F12"/>
    <mergeCell ref="G12:H12"/>
    <mergeCell ref="I12:I14"/>
    <mergeCell ref="J12:J14"/>
    <mergeCell ref="P12:P14"/>
    <mergeCell ref="C25:D25"/>
    <mergeCell ref="E25:F25"/>
    <mergeCell ref="G25:H25"/>
    <mergeCell ref="I25:J25"/>
    <mergeCell ref="K25:L25"/>
    <mergeCell ref="M25:N25"/>
    <mergeCell ref="O25:P25"/>
    <mergeCell ref="K12:K14"/>
    <mergeCell ref="L12:L14"/>
    <mergeCell ref="M12:M14"/>
    <mergeCell ref="N12:N14"/>
    <mergeCell ref="O12:O14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11"/>
  <sheetViews>
    <sheetView topLeftCell="A58" zoomScale="145" zoomScaleNormal="145" workbookViewId="0">
      <selection activeCell="A75" sqref="A75"/>
    </sheetView>
  </sheetViews>
  <sheetFormatPr defaultRowHeight="15" x14ac:dyDescent="0.25"/>
  <cols>
    <col min="1" max="1" width="16.5703125" customWidth="1"/>
  </cols>
  <sheetData>
    <row r="1" spans="2:18" x14ac:dyDescent="0.25">
      <c r="B1" t="s">
        <v>141</v>
      </c>
    </row>
    <row r="2" spans="2:18" ht="18" x14ac:dyDescent="0.35">
      <c r="B2" t="s">
        <v>142</v>
      </c>
    </row>
    <row r="3" spans="2:18" ht="18" x14ac:dyDescent="0.35">
      <c r="B3" t="s">
        <v>143</v>
      </c>
    </row>
    <row r="4" spans="2:18" ht="18" x14ac:dyDescent="0.35">
      <c r="B4" t="s">
        <v>144</v>
      </c>
    </row>
    <row r="5" spans="2:18" ht="17.25" x14ac:dyDescent="0.25">
      <c r="B5" t="s">
        <v>145</v>
      </c>
    </row>
    <row r="6" spans="2:18" x14ac:dyDescent="0.25">
      <c r="B6" t="s">
        <v>3</v>
      </c>
    </row>
    <row r="7" spans="2:18" x14ac:dyDescent="0.25">
      <c r="B7" t="s">
        <v>4</v>
      </c>
      <c r="E7" s="63">
        <v>0.05</v>
      </c>
      <c r="F7" t="s">
        <v>5</v>
      </c>
    </row>
    <row r="8" spans="2:18" x14ac:dyDescent="0.25">
      <c r="C8" s="2"/>
      <c r="D8" s="2"/>
      <c r="E8" s="2"/>
      <c r="F8" s="2"/>
    </row>
    <row r="9" spans="2:18" x14ac:dyDescent="0.25">
      <c r="C9" s="2"/>
      <c r="D9" s="2"/>
      <c r="E9" s="2"/>
      <c r="F9" s="2"/>
    </row>
    <row r="10" spans="2:18" x14ac:dyDescent="0.25">
      <c r="B10" t="s">
        <v>146</v>
      </c>
      <c r="C10" s="2"/>
      <c r="D10" s="2"/>
      <c r="E10" s="2"/>
      <c r="F10" s="2"/>
    </row>
    <row r="11" spans="2:18" x14ac:dyDescent="0.25">
      <c r="C11" s="2"/>
      <c r="D11" s="2"/>
      <c r="E11" s="2"/>
      <c r="F11" s="2"/>
      <c r="J11" s="7"/>
      <c r="K11" s="7"/>
      <c r="L11" s="7"/>
      <c r="M11" s="7"/>
      <c r="N11" s="7"/>
      <c r="O11" s="7"/>
      <c r="P11" s="7"/>
      <c r="Q11" s="56"/>
      <c r="R11" s="56"/>
    </row>
    <row r="12" spans="2:18" x14ac:dyDescent="0.25">
      <c r="B12" s="65" t="s">
        <v>147</v>
      </c>
      <c r="C12" s="65" t="s">
        <v>148</v>
      </c>
      <c r="D12" s="65" t="s">
        <v>149</v>
      </c>
      <c r="E12" s="65" t="s">
        <v>150</v>
      </c>
      <c r="G12" t="s">
        <v>151</v>
      </c>
      <c r="J12" s="7"/>
      <c r="K12" s="7"/>
      <c r="L12" s="7"/>
      <c r="M12" s="56"/>
      <c r="N12" s="56"/>
      <c r="O12" s="56"/>
      <c r="P12" s="56"/>
      <c r="Q12" s="56"/>
      <c r="R12" s="66"/>
    </row>
    <row r="13" spans="2:18" x14ac:dyDescent="0.25">
      <c r="B13" s="67" t="s">
        <v>152</v>
      </c>
      <c r="C13" s="67" t="s">
        <v>153</v>
      </c>
      <c r="D13" s="67" t="s">
        <v>154</v>
      </c>
      <c r="E13" s="68">
        <v>9</v>
      </c>
      <c r="G13" t="s">
        <v>155</v>
      </c>
      <c r="J13" s="7"/>
      <c r="K13" s="7"/>
      <c r="L13" s="7"/>
      <c r="M13" s="56"/>
      <c r="N13" s="56"/>
      <c r="O13" s="56"/>
      <c r="P13" s="56"/>
      <c r="Q13" s="56"/>
      <c r="R13" s="66"/>
    </row>
    <row r="14" spans="2:18" x14ac:dyDescent="0.25">
      <c r="B14" s="67" t="s">
        <v>156</v>
      </c>
      <c r="C14" s="67" t="s">
        <v>153</v>
      </c>
      <c r="D14" s="67" t="s">
        <v>154</v>
      </c>
      <c r="E14" s="68">
        <v>21</v>
      </c>
      <c r="G14" t="s">
        <v>157</v>
      </c>
      <c r="J14" s="7"/>
      <c r="K14" s="7"/>
      <c r="L14" s="7"/>
      <c r="M14" s="56"/>
      <c r="N14" s="56"/>
      <c r="O14" s="56"/>
      <c r="P14" s="56"/>
      <c r="Q14" s="56"/>
      <c r="R14" s="66"/>
    </row>
    <row r="15" spans="2:18" x14ac:dyDescent="0.25">
      <c r="B15" s="67" t="s">
        <v>152</v>
      </c>
      <c r="C15" s="67" t="s">
        <v>158</v>
      </c>
      <c r="D15" s="67" t="s">
        <v>154</v>
      </c>
      <c r="E15" s="68">
        <v>16</v>
      </c>
      <c r="G15" t="s">
        <v>159</v>
      </c>
      <c r="J15" s="7"/>
      <c r="K15" s="7"/>
      <c r="L15" s="7"/>
      <c r="M15" s="56"/>
      <c r="N15" s="56"/>
      <c r="O15" s="56"/>
      <c r="P15" s="56"/>
      <c r="Q15" s="56"/>
      <c r="R15" s="66"/>
    </row>
    <row r="16" spans="2:18" x14ac:dyDescent="0.25">
      <c r="B16" s="67" t="s">
        <v>156</v>
      </c>
      <c r="C16" s="67" t="s">
        <v>158</v>
      </c>
      <c r="D16" s="67" t="s">
        <v>154</v>
      </c>
      <c r="E16" s="68">
        <v>12</v>
      </c>
      <c r="G16" t="s">
        <v>160</v>
      </c>
      <c r="J16" s="7"/>
      <c r="K16" s="7"/>
      <c r="L16" s="7"/>
      <c r="M16" s="56"/>
      <c r="N16" s="56"/>
      <c r="O16" s="56"/>
      <c r="P16" s="56"/>
      <c r="Q16" s="56"/>
      <c r="R16" s="66"/>
    </row>
    <row r="17" spans="1:18" x14ac:dyDescent="0.25">
      <c r="B17" s="67" t="s">
        <v>152</v>
      </c>
      <c r="C17" s="67" t="s">
        <v>153</v>
      </c>
      <c r="D17" s="67" t="s">
        <v>161</v>
      </c>
      <c r="E17" s="68">
        <v>21</v>
      </c>
      <c r="G17" t="s">
        <v>162</v>
      </c>
      <c r="J17" s="7"/>
      <c r="K17" s="7"/>
      <c r="L17" s="7"/>
      <c r="M17" s="56"/>
      <c r="N17" s="56"/>
      <c r="O17" s="56"/>
      <c r="P17" s="56"/>
      <c r="Q17" s="56"/>
      <c r="R17" s="66"/>
    </row>
    <row r="18" spans="1:18" x14ac:dyDescent="0.25">
      <c r="B18" s="67" t="s">
        <v>156</v>
      </c>
      <c r="C18" s="67" t="s">
        <v>153</v>
      </c>
      <c r="D18" s="67" t="s">
        <v>161</v>
      </c>
      <c r="E18" s="68">
        <v>17</v>
      </c>
      <c r="G18" t="s">
        <v>163</v>
      </c>
      <c r="J18" s="7"/>
      <c r="K18" s="7"/>
      <c r="L18" s="7"/>
      <c r="M18" s="56"/>
      <c r="N18" s="56"/>
      <c r="O18" s="56"/>
      <c r="P18" s="56"/>
      <c r="Q18" s="56"/>
      <c r="R18" s="66"/>
    </row>
    <row r="19" spans="1:18" x14ac:dyDescent="0.25">
      <c r="B19" s="67" t="s">
        <v>152</v>
      </c>
      <c r="C19" s="67" t="s">
        <v>158</v>
      </c>
      <c r="D19" s="67" t="s">
        <v>161</v>
      </c>
      <c r="E19" s="68">
        <v>22</v>
      </c>
      <c r="G19" t="s">
        <v>164</v>
      </c>
      <c r="J19" s="7"/>
      <c r="K19" s="7"/>
      <c r="L19" s="7"/>
      <c r="M19" s="56"/>
      <c r="N19" s="56"/>
      <c r="O19" s="56"/>
      <c r="P19" s="56"/>
      <c r="Q19" s="56"/>
      <c r="R19" s="66"/>
    </row>
    <row r="20" spans="1:18" x14ac:dyDescent="0.25">
      <c r="B20" s="67" t="s">
        <v>156</v>
      </c>
      <c r="C20" s="67" t="s">
        <v>158</v>
      </c>
      <c r="D20" s="67" t="s">
        <v>161</v>
      </c>
      <c r="E20" s="68">
        <v>18</v>
      </c>
      <c r="G20" t="s">
        <v>165</v>
      </c>
      <c r="J20" s="7"/>
      <c r="K20" s="7"/>
      <c r="L20" s="7"/>
      <c r="M20" s="56"/>
      <c r="N20" s="56"/>
      <c r="O20" s="56"/>
      <c r="P20" s="56"/>
      <c r="Q20" s="56"/>
      <c r="R20" s="66"/>
    </row>
    <row r="21" spans="1:18" x14ac:dyDescent="0.25">
      <c r="B21" s="67" t="s">
        <v>152</v>
      </c>
      <c r="C21" s="67" t="s">
        <v>153</v>
      </c>
      <c r="D21" s="67" t="s">
        <v>154</v>
      </c>
      <c r="E21" s="68">
        <v>7</v>
      </c>
      <c r="G21" t="s">
        <v>166</v>
      </c>
      <c r="J21" s="7"/>
      <c r="K21" s="7"/>
      <c r="L21" s="7"/>
      <c r="M21" s="56"/>
      <c r="N21" s="56"/>
      <c r="O21" s="56"/>
      <c r="P21" s="56"/>
      <c r="Q21" s="56"/>
      <c r="R21" s="66"/>
    </row>
    <row r="22" spans="1:18" x14ac:dyDescent="0.25">
      <c r="B22" s="67" t="s">
        <v>156</v>
      </c>
      <c r="C22" s="67" t="s">
        <v>153</v>
      </c>
      <c r="D22" s="67" t="s">
        <v>154</v>
      </c>
      <c r="E22" s="68">
        <v>10</v>
      </c>
      <c r="G22" t="s">
        <v>167</v>
      </c>
      <c r="J22" s="7"/>
      <c r="K22" s="7"/>
      <c r="L22" s="7"/>
      <c r="M22" s="56"/>
      <c r="N22" s="56"/>
      <c r="O22" s="56"/>
      <c r="P22" s="56"/>
      <c r="Q22" s="56"/>
      <c r="R22" s="66"/>
    </row>
    <row r="23" spans="1:18" x14ac:dyDescent="0.25">
      <c r="B23" s="67" t="s">
        <v>152</v>
      </c>
      <c r="C23" s="67" t="s">
        <v>158</v>
      </c>
      <c r="D23" s="67" t="s">
        <v>154</v>
      </c>
      <c r="E23" s="68">
        <v>13</v>
      </c>
      <c r="G23" t="s">
        <v>168</v>
      </c>
      <c r="J23" s="7"/>
      <c r="K23" s="7"/>
      <c r="L23" s="7"/>
      <c r="M23" s="56"/>
      <c r="N23" s="56"/>
      <c r="O23" s="56"/>
      <c r="P23" s="56"/>
      <c r="Q23" s="56"/>
      <c r="R23" s="66"/>
    </row>
    <row r="24" spans="1:18" x14ac:dyDescent="0.25">
      <c r="B24" s="67" t="s">
        <v>156</v>
      </c>
      <c r="C24" s="67" t="s">
        <v>158</v>
      </c>
      <c r="D24" s="67" t="s">
        <v>154</v>
      </c>
      <c r="E24" s="68">
        <v>5</v>
      </c>
      <c r="G24" t="s">
        <v>169</v>
      </c>
      <c r="J24" s="7"/>
      <c r="K24" s="7"/>
      <c r="L24" s="7"/>
      <c r="M24" s="56"/>
      <c r="N24" s="56"/>
      <c r="O24" s="56"/>
      <c r="P24" s="56"/>
      <c r="Q24" s="56"/>
      <c r="R24" s="66"/>
    </row>
    <row r="25" spans="1:18" x14ac:dyDescent="0.25">
      <c r="B25" s="67" t="s">
        <v>152</v>
      </c>
      <c r="C25" s="67" t="s">
        <v>153</v>
      </c>
      <c r="D25" s="67" t="s">
        <v>161</v>
      </c>
      <c r="E25" s="68">
        <v>15</v>
      </c>
      <c r="G25" t="s">
        <v>170</v>
      </c>
      <c r="J25" s="7"/>
      <c r="K25" s="7"/>
      <c r="L25" s="7"/>
      <c r="M25" s="56"/>
      <c r="N25" s="56"/>
      <c r="O25" s="56"/>
      <c r="P25" s="56"/>
      <c r="Q25" s="56"/>
      <c r="R25" s="66"/>
    </row>
    <row r="26" spans="1:18" x14ac:dyDescent="0.25">
      <c r="B26" s="67" t="s">
        <v>156</v>
      </c>
      <c r="C26" s="67" t="s">
        <v>153</v>
      </c>
      <c r="D26" s="67" t="s">
        <v>161</v>
      </c>
      <c r="E26" s="68">
        <v>21</v>
      </c>
      <c r="G26" t="s">
        <v>171</v>
      </c>
      <c r="J26" s="7"/>
      <c r="K26" s="7"/>
      <c r="L26" s="7"/>
      <c r="M26" s="56"/>
      <c r="N26" s="56"/>
      <c r="O26" s="56"/>
      <c r="P26" s="56"/>
      <c r="Q26" s="56"/>
      <c r="R26" s="66"/>
    </row>
    <row r="27" spans="1:18" x14ac:dyDescent="0.25">
      <c r="B27" s="67" t="s">
        <v>152</v>
      </c>
      <c r="C27" s="67" t="s">
        <v>158</v>
      </c>
      <c r="D27" s="67" t="s">
        <v>161</v>
      </c>
      <c r="E27" s="68">
        <v>26</v>
      </c>
      <c r="G27" t="s">
        <v>172</v>
      </c>
      <c r="J27" s="7"/>
      <c r="K27" s="7"/>
      <c r="L27" s="7"/>
      <c r="M27" s="56"/>
      <c r="N27" s="56"/>
      <c r="O27" s="56"/>
      <c r="P27" s="56"/>
      <c r="Q27" s="56"/>
      <c r="R27" s="66"/>
    </row>
    <row r="28" spans="1:18" x14ac:dyDescent="0.25">
      <c r="B28" s="67" t="s">
        <v>156</v>
      </c>
      <c r="C28" s="67" t="s">
        <v>158</v>
      </c>
      <c r="D28" s="67" t="s">
        <v>161</v>
      </c>
      <c r="E28" s="68">
        <v>18</v>
      </c>
      <c r="G28" t="s">
        <v>173</v>
      </c>
      <c r="J28" s="56"/>
      <c r="K28" s="56"/>
      <c r="L28" s="56"/>
      <c r="M28" s="56"/>
      <c r="N28" s="56"/>
      <c r="O28" s="56"/>
      <c r="P28" s="56"/>
      <c r="Q28" s="56"/>
      <c r="R28" s="56"/>
    </row>
    <row r="29" spans="1:18" x14ac:dyDescent="0.25">
      <c r="J29" s="56"/>
      <c r="K29" s="56"/>
      <c r="L29" s="56"/>
      <c r="M29" s="56"/>
      <c r="N29" s="56"/>
      <c r="O29" s="56"/>
      <c r="P29" s="56"/>
      <c r="Q29" s="56"/>
      <c r="R29" s="56"/>
    </row>
    <row r="30" spans="1:18" x14ac:dyDescent="0.25">
      <c r="R30" s="54"/>
    </row>
    <row r="31" spans="1:18" x14ac:dyDescent="0.25">
      <c r="A31" s="12"/>
      <c r="B31" s="12"/>
      <c r="C31" s="12"/>
      <c r="D31" s="12"/>
      <c r="E31" s="12"/>
      <c r="F31" s="12"/>
      <c r="G31" s="12"/>
      <c r="H31" s="12"/>
    </row>
    <row r="32" spans="1:18" x14ac:dyDescent="0.25">
      <c r="A32" s="12"/>
      <c r="B32" s="12"/>
      <c r="C32" s="12"/>
      <c r="D32" s="12"/>
      <c r="E32" s="12"/>
      <c r="F32" s="12"/>
      <c r="G32" s="12"/>
      <c r="H32" s="12"/>
    </row>
    <row r="33" spans="1:9" x14ac:dyDescent="0.25">
      <c r="A33" s="58"/>
      <c r="B33" s="58"/>
      <c r="C33" s="12"/>
      <c r="D33" s="12"/>
      <c r="E33" s="12"/>
      <c r="F33" s="12"/>
      <c r="G33" s="12"/>
      <c r="H33" s="12"/>
    </row>
    <row r="34" spans="1:9" x14ac:dyDescent="0.25">
      <c r="A34" s="50"/>
      <c r="B34" s="50"/>
      <c r="C34" s="12"/>
      <c r="D34" s="12"/>
      <c r="E34" s="12"/>
      <c r="F34" s="12"/>
      <c r="G34" s="12"/>
      <c r="H34" s="12"/>
    </row>
    <row r="35" spans="1:9" x14ac:dyDescent="0.25">
      <c r="A35" s="50"/>
      <c r="B35" s="50"/>
      <c r="C35" s="12"/>
      <c r="D35" s="12"/>
      <c r="E35" s="12"/>
      <c r="F35" s="12"/>
      <c r="G35" s="12"/>
      <c r="H35" s="12"/>
    </row>
    <row r="36" spans="1:9" x14ac:dyDescent="0.25">
      <c r="A36" s="50"/>
      <c r="B36" s="50"/>
      <c r="C36" s="12"/>
      <c r="D36" s="12"/>
      <c r="E36" s="12"/>
      <c r="F36" s="12"/>
      <c r="G36" s="12"/>
      <c r="H36" s="12"/>
    </row>
    <row r="37" spans="1:9" x14ac:dyDescent="0.25">
      <c r="A37" s="50"/>
      <c r="B37" s="50"/>
      <c r="C37" s="12"/>
      <c r="D37" s="12"/>
      <c r="E37" s="12"/>
      <c r="F37" s="12"/>
      <c r="G37" s="12"/>
      <c r="H37" s="12"/>
    </row>
    <row r="38" spans="1:9" x14ac:dyDescent="0.25">
      <c r="A38" s="50"/>
      <c r="B38" s="50"/>
      <c r="C38" s="12"/>
      <c r="D38" s="12"/>
      <c r="E38" s="12"/>
      <c r="F38" s="12"/>
      <c r="G38" s="12"/>
      <c r="H38" s="12"/>
    </row>
    <row r="39" spans="1:9" x14ac:dyDescent="0.25">
      <c r="A39" s="12"/>
      <c r="B39" s="12"/>
      <c r="C39" s="12"/>
      <c r="D39" s="12"/>
      <c r="E39" s="12"/>
      <c r="F39" s="12"/>
      <c r="G39" s="12"/>
      <c r="H39" s="12"/>
    </row>
    <row r="40" spans="1:9" x14ac:dyDescent="0.25">
      <c r="A40" s="12"/>
      <c r="B40" s="12"/>
      <c r="C40" s="12"/>
      <c r="D40" s="12"/>
      <c r="E40" s="12"/>
      <c r="F40" s="12"/>
      <c r="G40" s="12"/>
      <c r="H40" s="12"/>
    </row>
    <row r="41" spans="1:9" x14ac:dyDescent="0.25">
      <c r="A41" s="59"/>
      <c r="B41" s="59"/>
      <c r="C41" s="59"/>
      <c r="D41" s="59"/>
      <c r="E41" s="59"/>
      <c r="F41" s="59"/>
      <c r="G41" s="12"/>
      <c r="H41" s="12"/>
    </row>
    <row r="42" spans="1:9" x14ac:dyDescent="0.25">
      <c r="A42" s="50"/>
      <c r="B42" s="50"/>
      <c r="C42" s="50"/>
      <c r="D42" s="50"/>
      <c r="E42" s="50"/>
      <c r="F42" s="50"/>
      <c r="G42" s="12"/>
      <c r="H42" s="12"/>
    </row>
    <row r="43" spans="1:9" x14ac:dyDescent="0.25">
      <c r="A43" s="50"/>
      <c r="B43" s="50"/>
      <c r="C43" s="50"/>
      <c r="D43" s="50"/>
      <c r="E43" s="50"/>
      <c r="F43" s="50"/>
      <c r="G43" s="12"/>
      <c r="H43" s="12"/>
    </row>
    <row r="44" spans="1:9" x14ac:dyDescent="0.25">
      <c r="A44" s="50"/>
      <c r="B44" s="50"/>
      <c r="C44" s="50"/>
      <c r="D44" s="50"/>
      <c r="E44" s="50"/>
      <c r="F44" s="50"/>
      <c r="G44" s="12"/>
      <c r="H44" s="12"/>
      <c r="I44" s="12"/>
    </row>
    <row r="45" spans="1:9" x14ac:dyDescent="0.25">
      <c r="A45" s="12"/>
      <c r="B45" s="12"/>
      <c r="C45" s="12"/>
      <c r="D45" s="12"/>
      <c r="E45" s="12"/>
      <c r="F45" s="12"/>
      <c r="G45" s="12"/>
      <c r="H45" s="12"/>
      <c r="I45" s="12"/>
    </row>
    <row r="46" spans="1:9" x14ac:dyDescent="0.25">
      <c r="A46" s="59"/>
      <c r="B46" s="59"/>
      <c r="C46" s="59"/>
      <c r="D46" s="59"/>
      <c r="E46" s="59"/>
      <c r="F46" s="59"/>
      <c r="G46" s="59"/>
      <c r="H46" s="59"/>
      <c r="I46" s="59"/>
    </row>
    <row r="47" spans="1:9" x14ac:dyDescent="0.25">
      <c r="A47" s="50"/>
      <c r="B47" s="50"/>
      <c r="C47" s="50"/>
      <c r="D47" s="50"/>
      <c r="E47" s="50"/>
      <c r="F47" s="50"/>
      <c r="G47" s="50"/>
      <c r="H47" s="50"/>
      <c r="I47" s="50"/>
    </row>
    <row r="48" spans="1:9" x14ac:dyDescent="0.25">
      <c r="A48" s="50"/>
      <c r="B48" s="50"/>
      <c r="C48" s="50"/>
      <c r="D48" s="50"/>
      <c r="E48" s="50"/>
      <c r="F48" s="50"/>
      <c r="G48" s="50"/>
      <c r="H48" s="50"/>
      <c r="I48" s="50"/>
    </row>
    <row r="49" spans="1:9" x14ac:dyDescent="0.25">
      <c r="A49" s="50"/>
      <c r="B49" s="50"/>
      <c r="C49" s="50"/>
      <c r="D49" s="50"/>
      <c r="E49" s="50"/>
      <c r="F49" s="50"/>
      <c r="G49" s="50"/>
      <c r="H49" s="50"/>
      <c r="I49" s="50"/>
    </row>
    <row r="50" spans="1:9" x14ac:dyDescent="0.25">
      <c r="A50" s="69"/>
      <c r="B50" s="69"/>
      <c r="C50" s="70"/>
      <c r="D50" s="70"/>
      <c r="E50" s="69"/>
      <c r="F50" s="50"/>
      <c r="G50" s="50"/>
      <c r="H50" s="50"/>
      <c r="I50" s="50"/>
    </row>
    <row r="51" spans="1:9" x14ac:dyDescent="0.25">
      <c r="A51" s="69"/>
      <c r="B51" s="69"/>
      <c r="C51" s="70"/>
      <c r="D51" s="70"/>
      <c r="E51" s="69"/>
      <c r="F51" s="50"/>
      <c r="G51" s="50"/>
      <c r="H51" s="50"/>
      <c r="I51" s="50"/>
    </row>
    <row r="52" spans="1:9" x14ac:dyDescent="0.25">
      <c r="A52" s="50"/>
      <c r="B52" s="50"/>
      <c r="C52" s="50"/>
      <c r="D52" s="50"/>
      <c r="E52" s="50"/>
      <c r="F52" s="50"/>
      <c r="G52" s="50"/>
      <c r="H52" s="50"/>
      <c r="I52" s="50"/>
    </row>
    <row r="53" spans="1:9" x14ac:dyDescent="0.25">
      <c r="A53" s="50"/>
      <c r="B53" s="50"/>
      <c r="C53" s="50"/>
      <c r="D53" s="50"/>
      <c r="E53" s="50"/>
      <c r="F53" s="50"/>
      <c r="G53" s="50"/>
      <c r="H53" s="50"/>
      <c r="I53" s="50"/>
    </row>
    <row r="54" spans="1:9" x14ac:dyDescent="0.25">
      <c r="A54" s="50"/>
      <c r="B54" s="50"/>
      <c r="C54" s="50"/>
      <c r="D54" s="50"/>
      <c r="E54" s="50"/>
      <c r="F54" s="50"/>
      <c r="G54" s="50"/>
      <c r="H54" s="50"/>
      <c r="I54" s="50"/>
    </row>
    <row r="55" spans="1:9" x14ac:dyDescent="0.25">
      <c r="A55" s="12"/>
      <c r="B55" s="12"/>
      <c r="C55" s="12"/>
      <c r="D55" s="12"/>
      <c r="E55" s="12"/>
      <c r="F55" s="12"/>
      <c r="G55" s="12"/>
      <c r="H55" s="12"/>
      <c r="I55" s="12"/>
    </row>
    <row r="56" spans="1:9" x14ac:dyDescent="0.25">
      <c r="A56" s="12"/>
      <c r="B56" s="12"/>
      <c r="C56" s="12"/>
      <c r="D56" s="12"/>
      <c r="E56" s="12"/>
      <c r="F56" s="12"/>
      <c r="G56" s="12"/>
      <c r="H56" s="12"/>
    </row>
    <row r="57" spans="1:9" x14ac:dyDescent="0.25">
      <c r="A57" s="12"/>
      <c r="B57" s="12"/>
      <c r="C57" s="12"/>
      <c r="D57" s="12"/>
      <c r="E57" s="12"/>
      <c r="F57" s="12"/>
      <c r="G57" s="12"/>
      <c r="H57" s="12"/>
    </row>
    <row r="58" spans="1:9" x14ac:dyDescent="0.25">
      <c r="A58" s="50"/>
      <c r="B58" s="50"/>
      <c r="C58" s="50"/>
      <c r="D58" s="12"/>
      <c r="E58" s="12"/>
      <c r="F58" s="12"/>
      <c r="G58" s="12"/>
      <c r="H58" s="12"/>
    </row>
    <row r="59" spans="1:9" x14ac:dyDescent="0.25">
      <c r="A59" s="50"/>
      <c r="B59" s="50"/>
      <c r="C59" s="50"/>
      <c r="D59" s="12"/>
      <c r="E59" s="12"/>
      <c r="F59" s="12"/>
      <c r="G59" s="12"/>
      <c r="H59" s="12"/>
    </row>
    <row r="60" spans="1:9" x14ac:dyDescent="0.25">
      <c r="A60" s="50"/>
      <c r="B60" s="50"/>
      <c r="C60" s="50"/>
      <c r="D60" s="12"/>
      <c r="E60" s="12"/>
      <c r="F60" s="12"/>
      <c r="G60" s="12"/>
      <c r="H60" s="12"/>
    </row>
    <row r="61" spans="1:9" x14ac:dyDescent="0.25">
      <c r="A61" s="50"/>
      <c r="B61" s="50"/>
      <c r="C61" s="50"/>
      <c r="D61" s="12"/>
      <c r="E61" s="12"/>
      <c r="F61" s="12"/>
      <c r="G61" s="12"/>
      <c r="H61" s="12"/>
    </row>
    <row r="62" spans="1:9" x14ac:dyDescent="0.25">
      <c r="A62" s="50"/>
      <c r="B62" s="50"/>
      <c r="C62" s="50"/>
      <c r="D62" s="12"/>
      <c r="E62" s="12"/>
      <c r="F62" s="12"/>
      <c r="G62" s="12"/>
      <c r="H62" s="12"/>
    </row>
    <row r="63" spans="1:9" x14ac:dyDescent="0.25">
      <c r="A63" s="50"/>
      <c r="B63" s="50"/>
      <c r="C63" s="50"/>
      <c r="D63" s="12"/>
      <c r="E63" s="12"/>
      <c r="F63" s="12"/>
      <c r="G63" s="12"/>
      <c r="H63" s="12"/>
    </row>
    <row r="64" spans="1:9" x14ac:dyDescent="0.25">
      <c r="A64" s="50"/>
      <c r="B64" s="50"/>
      <c r="C64" s="50"/>
      <c r="D64" s="12"/>
      <c r="E64" s="12"/>
      <c r="F64" s="12"/>
      <c r="G64" s="12"/>
      <c r="H64" s="12"/>
    </row>
    <row r="65" spans="1:8" x14ac:dyDescent="0.25">
      <c r="A65" s="50"/>
      <c r="B65" s="50"/>
      <c r="C65" s="50"/>
      <c r="D65" s="12"/>
      <c r="E65" s="12"/>
      <c r="F65" s="12"/>
      <c r="G65" s="12"/>
      <c r="H65" s="12"/>
    </row>
    <row r="66" spans="1:8" x14ac:dyDescent="0.25">
      <c r="A66" s="50"/>
      <c r="B66" s="50"/>
      <c r="C66" s="50"/>
      <c r="D66" s="12"/>
      <c r="E66" s="12"/>
      <c r="F66" s="12"/>
      <c r="G66" s="12"/>
      <c r="H66" s="12"/>
    </row>
    <row r="67" spans="1:8" x14ac:dyDescent="0.25">
      <c r="A67" s="50"/>
      <c r="B67" s="50"/>
      <c r="C67" s="50"/>
      <c r="D67" s="12"/>
      <c r="E67" s="12"/>
      <c r="F67" s="12"/>
      <c r="G67" s="12"/>
      <c r="H67" s="12"/>
    </row>
    <row r="68" spans="1:8" x14ac:dyDescent="0.25">
      <c r="A68" s="50"/>
      <c r="B68" s="50"/>
      <c r="C68" s="50"/>
      <c r="D68" s="12"/>
      <c r="E68" s="12"/>
      <c r="F68" s="12"/>
      <c r="G68" s="12"/>
      <c r="H68" s="12"/>
    </row>
    <row r="69" spans="1:8" x14ac:dyDescent="0.25">
      <c r="A69" s="50"/>
      <c r="B69" s="50"/>
      <c r="C69" s="50"/>
      <c r="D69" s="12"/>
      <c r="E69" s="12"/>
      <c r="F69" s="12"/>
      <c r="G69" s="12"/>
      <c r="H69" s="12"/>
    </row>
    <row r="70" spans="1:8" x14ac:dyDescent="0.25">
      <c r="A70" s="50"/>
      <c r="B70" s="50"/>
      <c r="C70" s="50"/>
      <c r="D70" s="12"/>
      <c r="E70" s="12"/>
      <c r="F70" s="12"/>
      <c r="G70" s="12"/>
      <c r="H70" s="12"/>
    </row>
    <row r="71" spans="1:8" x14ac:dyDescent="0.25">
      <c r="A71" s="50"/>
      <c r="B71" s="50"/>
      <c r="C71" s="50"/>
      <c r="D71" s="12"/>
      <c r="E71" s="12"/>
      <c r="F71" s="12"/>
      <c r="G71" s="12"/>
      <c r="H71" s="12"/>
    </row>
    <row r="72" spans="1:8" x14ac:dyDescent="0.25">
      <c r="A72" s="50"/>
      <c r="B72" s="50"/>
      <c r="C72" s="50"/>
      <c r="D72" s="12"/>
      <c r="E72" s="12"/>
      <c r="F72" s="12"/>
      <c r="G72" s="12"/>
      <c r="H72" s="12"/>
    </row>
    <row r="73" spans="1:8" x14ac:dyDescent="0.25">
      <c r="A73" s="71" t="s">
        <v>174</v>
      </c>
    </row>
    <row r="74" spans="1:8" x14ac:dyDescent="0.25">
      <c r="A74" s="72" t="s">
        <v>175</v>
      </c>
      <c r="B74" s="72"/>
      <c r="C74" s="72"/>
    </row>
    <row r="75" spans="1:8" x14ac:dyDescent="0.25">
      <c r="A75" s="73" t="s">
        <v>176</v>
      </c>
      <c r="B75" s="55"/>
      <c r="C75" s="55"/>
      <c r="D75" s="55"/>
      <c r="E75" s="55"/>
      <c r="F75" s="55"/>
      <c r="G75" s="55"/>
      <c r="H75" s="55"/>
    </row>
    <row r="76" spans="1:8" x14ac:dyDescent="0.25">
      <c r="A76" s="73" t="s">
        <v>177</v>
      </c>
      <c r="B76" s="55"/>
      <c r="C76" s="55"/>
      <c r="D76" s="55"/>
      <c r="E76" s="55"/>
      <c r="F76" s="55"/>
      <c r="G76" s="55"/>
      <c r="H76" s="55"/>
    </row>
    <row r="77" spans="1:8" x14ac:dyDescent="0.25">
      <c r="A77" s="73" t="s">
        <v>178</v>
      </c>
      <c r="B77" s="55"/>
      <c r="C77" s="55"/>
      <c r="D77" s="55"/>
      <c r="E77" s="55"/>
      <c r="F77" s="55"/>
      <c r="G77" s="55"/>
      <c r="H77" s="55"/>
    </row>
    <row r="111" spans="1:1" x14ac:dyDescent="0.25">
      <c r="A111" s="72" t="s">
        <v>179</v>
      </c>
    </row>
  </sheetData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A92"/>
  <sheetViews>
    <sheetView topLeftCell="A34" workbookViewId="0">
      <selection activeCell="P63" sqref="P63"/>
    </sheetView>
  </sheetViews>
  <sheetFormatPr defaultRowHeight="15" x14ac:dyDescent="0.25"/>
  <cols>
    <col min="4" max="4" width="15.28515625" customWidth="1"/>
    <col min="6" max="6" width="13.42578125" customWidth="1"/>
    <col min="7" max="7" width="14.140625" customWidth="1"/>
    <col min="8" max="8" width="11.85546875" customWidth="1"/>
    <col min="9" max="9" width="13.28515625" customWidth="1"/>
    <col min="10" max="10" width="9.7109375" customWidth="1"/>
    <col min="11" max="11" width="6" customWidth="1"/>
    <col min="12" max="12" width="33.140625" customWidth="1"/>
  </cols>
  <sheetData>
    <row r="2" spans="1:17" x14ac:dyDescent="0.25">
      <c r="A2" t="s">
        <v>0</v>
      </c>
      <c r="B2" t="s">
        <v>180</v>
      </c>
      <c r="L2" s="74"/>
      <c r="M2" s="74"/>
      <c r="N2" s="74"/>
      <c r="O2" s="74"/>
      <c r="P2" s="74"/>
      <c r="Q2" s="74"/>
    </row>
    <row r="3" spans="1:17" ht="18" x14ac:dyDescent="0.35">
      <c r="B3" t="s">
        <v>181</v>
      </c>
      <c r="L3" s="74"/>
      <c r="M3" s="74"/>
      <c r="N3" s="74"/>
      <c r="O3" s="74"/>
      <c r="P3" s="74"/>
      <c r="Q3" s="74"/>
    </row>
    <row r="4" spans="1:17" ht="18" x14ac:dyDescent="0.35">
      <c r="B4" t="s">
        <v>182</v>
      </c>
      <c r="L4" s="74"/>
      <c r="M4" s="74"/>
      <c r="N4" s="74"/>
      <c r="O4" s="74"/>
      <c r="P4" s="74"/>
      <c r="Q4" s="74"/>
    </row>
    <row r="5" spans="1:17" ht="18" x14ac:dyDescent="0.35">
      <c r="B5" t="s">
        <v>183</v>
      </c>
      <c r="L5" s="74"/>
      <c r="M5" s="74"/>
      <c r="N5" s="74"/>
      <c r="O5" s="74"/>
      <c r="P5" s="74"/>
      <c r="Q5" s="74"/>
    </row>
    <row r="6" spans="1:17" ht="17.25" x14ac:dyDescent="0.25">
      <c r="B6" t="s">
        <v>145</v>
      </c>
      <c r="L6" s="74"/>
      <c r="M6" s="74"/>
      <c r="N6" s="74"/>
      <c r="O6" s="74"/>
      <c r="P6" s="74"/>
      <c r="Q6" s="74"/>
    </row>
    <row r="7" spans="1:17" x14ac:dyDescent="0.25">
      <c r="B7" t="s">
        <v>3</v>
      </c>
      <c r="L7" s="74"/>
      <c r="M7" s="74"/>
      <c r="N7" s="74"/>
      <c r="O7" s="74"/>
      <c r="P7" s="74"/>
      <c r="Q7" s="74"/>
    </row>
    <row r="8" spans="1:17" x14ac:dyDescent="0.25">
      <c r="B8" t="s">
        <v>4</v>
      </c>
      <c r="E8" s="63">
        <v>0.05</v>
      </c>
      <c r="F8" t="s">
        <v>5</v>
      </c>
      <c r="L8" s="74"/>
      <c r="M8" s="74"/>
      <c r="N8" s="74"/>
      <c r="O8" s="74"/>
      <c r="P8" s="74"/>
      <c r="Q8" s="74"/>
    </row>
    <row r="9" spans="1:17" x14ac:dyDescent="0.25">
      <c r="L9" s="74"/>
      <c r="M9" s="74"/>
      <c r="N9" s="74"/>
      <c r="O9" s="74"/>
      <c r="P9" s="74"/>
      <c r="Q9" s="74"/>
    </row>
    <row r="10" spans="1:17" x14ac:dyDescent="0.25">
      <c r="B10" s="2" t="s">
        <v>13</v>
      </c>
      <c r="C10" s="15" t="s">
        <v>14</v>
      </c>
      <c r="D10" s="15" t="s">
        <v>618</v>
      </c>
      <c r="E10" s="7" t="s">
        <v>205</v>
      </c>
      <c r="F10" s="12"/>
      <c r="G10" s="12"/>
      <c r="H10" s="12"/>
      <c r="I10" s="12"/>
      <c r="J10" s="12"/>
      <c r="K10" s="12"/>
      <c r="L10" s="74"/>
      <c r="M10" s="74"/>
      <c r="N10" s="74"/>
      <c r="O10" s="74"/>
      <c r="P10" s="74"/>
      <c r="Q10" s="74"/>
    </row>
    <row r="11" spans="1:17" x14ac:dyDescent="0.25">
      <c r="B11" s="139"/>
      <c r="C11" s="25"/>
      <c r="D11" s="15"/>
      <c r="E11" s="298"/>
      <c r="F11" s="311" t="s">
        <v>619</v>
      </c>
      <c r="G11" s="7"/>
      <c r="J11" s="7"/>
      <c r="K11" s="12"/>
      <c r="L11" s="74"/>
      <c r="M11" s="74"/>
      <c r="N11" s="74"/>
      <c r="O11" s="74"/>
      <c r="P11" s="74"/>
      <c r="Q11" s="74"/>
    </row>
    <row r="12" spans="1:17" x14ac:dyDescent="0.25">
      <c r="B12" s="139"/>
      <c r="C12" s="25"/>
      <c r="D12" s="15"/>
      <c r="E12" s="299"/>
      <c r="F12" s="12"/>
      <c r="G12" s="12"/>
      <c r="H12" s="12"/>
      <c r="I12" s="12"/>
      <c r="J12" s="12"/>
      <c r="K12" s="12"/>
      <c r="L12" s="74"/>
      <c r="M12" s="74"/>
      <c r="N12" s="74"/>
      <c r="O12" s="74"/>
      <c r="P12" s="74"/>
      <c r="Q12" s="74"/>
    </row>
    <row r="13" spans="1:17" x14ac:dyDescent="0.25">
      <c r="B13" s="139"/>
      <c r="C13" s="25"/>
      <c r="D13" s="15"/>
      <c r="E13" s="299"/>
      <c r="F13" s="12"/>
      <c r="G13" s="12"/>
      <c r="H13" s="12"/>
      <c r="I13" s="12"/>
      <c r="J13" s="12"/>
      <c r="K13" s="12"/>
      <c r="L13" s="74"/>
      <c r="M13" s="74"/>
      <c r="N13" s="74"/>
      <c r="O13" s="74"/>
      <c r="P13" s="74"/>
      <c r="Q13" s="74"/>
    </row>
    <row r="14" spans="1:17" x14ac:dyDescent="0.25">
      <c r="B14" s="139"/>
      <c r="C14" s="25"/>
      <c r="D14" s="15"/>
      <c r="E14" s="299"/>
      <c r="F14" s="12"/>
      <c r="G14" s="12"/>
      <c r="H14" s="12"/>
      <c r="I14" s="12"/>
      <c r="J14" s="12"/>
      <c r="K14" s="12"/>
    </row>
    <row r="15" spans="1:17" x14ac:dyDescent="0.25">
      <c r="B15" s="323"/>
      <c r="C15" s="7"/>
      <c r="D15" s="15"/>
      <c r="E15" s="299"/>
      <c r="F15" s="12"/>
      <c r="G15" s="12"/>
      <c r="H15" s="12"/>
      <c r="I15" s="12"/>
      <c r="J15" s="12"/>
      <c r="K15" s="12"/>
    </row>
    <row r="16" spans="1:17" x14ac:dyDescent="0.25">
      <c r="B16" s="323"/>
      <c r="C16" s="7"/>
      <c r="D16" s="15"/>
      <c r="E16" s="299"/>
      <c r="F16" s="12"/>
      <c r="G16" s="12"/>
      <c r="H16" s="12"/>
      <c r="I16" s="12"/>
      <c r="J16" s="12"/>
      <c r="K16" s="12"/>
    </row>
    <row r="17" spans="1:27" x14ac:dyDescent="0.25">
      <c r="B17" s="323"/>
      <c r="C17" s="7"/>
      <c r="D17" s="15"/>
      <c r="E17" s="299"/>
      <c r="F17" s="12"/>
      <c r="G17" s="12"/>
      <c r="H17" s="12"/>
      <c r="I17" s="12"/>
      <c r="J17" s="12"/>
      <c r="K17" s="12"/>
    </row>
    <row r="18" spans="1:27" x14ac:dyDescent="0.25">
      <c r="B18" s="323"/>
      <c r="C18" s="7"/>
      <c r="D18" s="15"/>
      <c r="E18" s="299"/>
      <c r="F18" s="12"/>
      <c r="G18" s="12"/>
      <c r="H18" s="12"/>
      <c r="I18" s="12"/>
      <c r="J18" s="12"/>
      <c r="K18" s="12"/>
    </row>
    <row r="19" spans="1:27" x14ac:dyDescent="0.25">
      <c r="B19" s="139"/>
      <c r="C19" s="25"/>
      <c r="D19" s="15"/>
      <c r="E19" s="299"/>
      <c r="F19" s="12"/>
      <c r="G19" s="12"/>
      <c r="H19" s="12"/>
      <c r="I19" s="12"/>
      <c r="J19" s="12"/>
      <c r="K19" s="12"/>
    </row>
    <row r="20" spans="1:27" x14ac:dyDescent="0.25">
      <c r="B20" s="139"/>
      <c r="C20" s="25"/>
      <c r="D20" s="15"/>
      <c r="E20" s="299"/>
      <c r="F20" s="12"/>
      <c r="G20" s="12"/>
      <c r="H20" s="12"/>
      <c r="I20" s="12"/>
      <c r="J20" s="12"/>
      <c r="K20" s="12"/>
    </row>
    <row r="21" spans="1:27" x14ac:dyDescent="0.25">
      <c r="B21" s="139"/>
      <c r="C21" s="25"/>
      <c r="D21" s="15"/>
      <c r="E21" s="299"/>
      <c r="F21" s="12"/>
      <c r="G21" s="12"/>
      <c r="H21" s="12"/>
      <c r="I21" s="12"/>
      <c r="J21" s="12"/>
      <c r="K21" s="12"/>
    </row>
    <row r="22" spans="1:27" x14ac:dyDescent="0.25">
      <c r="B22" s="139"/>
      <c r="C22" s="25"/>
      <c r="D22" s="15"/>
      <c r="E22" s="299"/>
      <c r="F22" s="12"/>
      <c r="G22" s="12"/>
      <c r="H22" s="12"/>
      <c r="I22" s="12"/>
      <c r="J22" s="12"/>
      <c r="K22" s="12"/>
    </row>
    <row r="23" spans="1:27" x14ac:dyDescent="0.25">
      <c r="B23" s="323"/>
      <c r="C23" s="7"/>
      <c r="D23" s="15"/>
      <c r="E23" s="299"/>
      <c r="F23" s="12"/>
      <c r="G23" s="12"/>
      <c r="H23" s="12"/>
      <c r="I23" s="12"/>
      <c r="J23" s="12"/>
      <c r="K23" s="12"/>
    </row>
    <row r="24" spans="1:27" x14ac:dyDescent="0.25">
      <c r="B24" s="323"/>
      <c r="C24" s="7"/>
      <c r="D24" s="15"/>
      <c r="E24" s="299"/>
      <c r="F24" s="12"/>
      <c r="G24" s="12"/>
      <c r="H24" s="12"/>
      <c r="I24" s="12"/>
      <c r="J24" s="12"/>
      <c r="K24" s="12"/>
    </row>
    <row r="25" spans="1:27" x14ac:dyDescent="0.25">
      <c r="B25" s="323"/>
      <c r="C25" s="7"/>
      <c r="D25" s="15"/>
      <c r="E25" s="299"/>
      <c r="F25" s="12"/>
      <c r="G25" s="12"/>
      <c r="H25" s="12"/>
      <c r="I25" s="12"/>
      <c r="J25" s="12"/>
      <c r="K25" s="12"/>
    </row>
    <row r="26" spans="1:27" x14ac:dyDescent="0.25">
      <c r="B26" s="323"/>
      <c r="C26" s="7"/>
      <c r="D26" s="15"/>
      <c r="E26" s="300"/>
      <c r="F26" s="12" t="s">
        <v>620</v>
      </c>
      <c r="G26" s="12"/>
      <c r="H26" s="12"/>
      <c r="I26" s="12"/>
      <c r="J26" s="12"/>
      <c r="K26" s="12"/>
    </row>
    <row r="27" spans="1:27" x14ac:dyDescent="0.25">
      <c r="A27" t="s">
        <v>621</v>
      </c>
      <c r="B27" s="7"/>
      <c r="C27" s="7"/>
      <c r="D27" s="15"/>
      <c r="E27" s="15"/>
      <c r="F27" s="12"/>
      <c r="G27" s="12"/>
      <c r="H27" s="12"/>
      <c r="I27" s="12"/>
      <c r="J27" s="12"/>
      <c r="K27" s="12"/>
    </row>
    <row r="28" spans="1:27" x14ac:dyDescent="0.25">
      <c r="A28" s="12"/>
      <c r="B28" s="12" t="s">
        <v>13</v>
      </c>
      <c r="C28" s="7" t="s">
        <v>14</v>
      </c>
      <c r="D28" s="15" t="s">
        <v>618</v>
      </c>
      <c r="E28" s="15" t="s">
        <v>204</v>
      </c>
      <c r="F28" s="7" t="s">
        <v>622</v>
      </c>
      <c r="G28" s="7" t="s">
        <v>623</v>
      </c>
      <c r="H28" s="7" t="s">
        <v>624</v>
      </c>
      <c r="I28" s="12"/>
      <c r="J28" s="12"/>
      <c r="K28" s="12"/>
      <c r="L28" s="12"/>
    </row>
    <row r="29" spans="1:27" x14ac:dyDescent="0.25">
      <c r="A29" s="15" t="s">
        <v>625</v>
      </c>
      <c r="B29" s="15" t="s">
        <v>626</v>
      </c>
      <c r="C29" s="15" t="s">
        <v>627</v>
      </c>
      <c r="D29" s="7" t="s">
        <v>628</v>
      </c>
      <c r="E29" s="7" t="s">
        <v>629</v>
      </c>
      <c r="F29" s="7" t="s">
        <v>630</v>
      </c>
      <c r="G29" s="7" t="s">
        <v>631</v>
      </c>
      <c r="H29" s="7" t="s">
        <v>632</v>
      </c>
      <c r="I29" s="12"/>
      <c r="J29" s="12"/>
      <c r="K29" s="12"/>
      <c r="L29" s="12"/>
    </row>
    <row r="30" spans="1:27" x14ac:dyDescent="0.25">
      <c r="A30" s="324"/>
      <c r="B30" s="34"/>
      <c r="C30" s="34"/>
      <c r="D30" s="100"/>
      <c r="E30" s="100"/>
      <c r="F30" s="100"/>
      <c r="G30" s="100"/>
      <c r="H30" s="295"/>
      <c r="I30" s="12" t="s">
        <v>633</v>
      </c>
      <c r="J30" s="12"/>
      <c r="K30" s="12" t="s">
        <v>46</v>
      </c>
      <c r="L30" s="301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295"/>
    </row>
    <row r="31" spans="1:27" x14ac:dyDescent="0.25">
      <c r="A31" s="325"/>
      <c r="B31" s="25"/>
      <c r="C31" s="25"/>
      <c r="D31" s="15"/>
      <c r="E31" s="15"/>
      <c r="F31" s="15"/>
      <c r="G31" s="15"/>
      <c r="H31" s="296"/>
      <c r="I31" s="12"/>
      <c r="J31" s="12"/>
      <c r="K31" s="12" t="s">
        <v>634</v>
      </c>
      <c r="L31" s="302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296"/>
    </row>
    <row r="32" spans="1:27" x14ac:dyDescent="0.25">
      <c r="A32" s="325"/>
      <c r="B32" s="25"/>
      <c r="C32" s="25"/>
      <c r="D32" s="15"/>
      <c r="E32" s="15"/>
      <c r="F32" s="15"/>
      <c r="G32" s="15"/>
      <c r="H32" s="296"/>
      <c r="I32" s="12"/>
      <c r="J32" s="12"/>
      <c r="K32" s="12"/>
      <c r="L32" s="302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296"/>
    </row>
    <row r="33" spans="1:27" x14ac:dyDescent="0.25">
      <c r="A33" s="325"/>
      <c r="B33" s="25"/>
      <c r="C33" s="25"/>
      <c r="D33" s="15"/>
      <c r="E33" s="15"/>
      <c r="F33" s="15"/>
      <c r="G33" s="15"/>
      <c r="H33" s="296"/>
      <c r="I33" s="12"/>
      <c r="J33" s="12"/>
      <c r="K33" s="12"/>
      <c r="L33" s="302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296"/>
    </row>
    <row r="34" spans="1:27" x14ac:dyDescent="0.25">
      <c r="A34" s="325"/>
      <c r="B34" s="7"/>
      <c r="C34" s="7"/>
      <c r="D34" s="15"/>
      <c r="E34" s="15"/>
      <c r="F34" s="15"/>
      <c r="G34" s="15"/>
      <c r="H34" s="296"/>
      <c r="I34" s="12"/>
      <c r="J34" s="12"/>
      <c r="K34" s="12"/>
      <c r="L34" s="302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296"/>
    </row>
    <row r="35" spans="1:27" x14ac:dyDescent="0.25">
      <c r="A35" s="325"/>
      <c r="B35" s="7"/>
      <c r="C35" s="7"/>
      <c r="D35" s="15"/>
      <c r="E35" s="15"/>
      <c r="F35" s="15"/>
      <c r="G35" s="15"/>
      <c r="H35" s="296"/>
      <c r="I35" s="12"/>
      <c r="J35" s="12"/>
      <c r="K35" s="12"/>
      <c r="L35" s="302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296"/>
    </row>
    <row r="36" spans="1:27" x14ac:dyDescent="0.25">
      <c r="A36" s="325"/>
      <c r="B36" s="7"/>
      <c r="C36" s="7"/>
      <c r="D36" s="15"/>
      <c r="E36" s="15"/>
      <c r="F36" s="15"/>
      <c r="G36" s="15"/>
      <c r="H36" s="296"/>
      <c r="I36" s="12"/>
      <c r="J36" s="12"/>
      <c r="K36" s="12"/>
      <c r="L36" s="302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296"/>
    </row>
    <row r="37" spans="1:27" x14ac:dyDescent="0.25">
      <c r="A37" s="325"/>
      <c r="B37" s="7"/>
      <c r="C37" s="7"/>
      <c r="D37" s="15"/>
      <c r="E37" s="15"/>
      <c r="F37" s="15"/>
      <c r="G37" s="15"/>
      <c r="H37" s="296"/>
      <c r="I37" s="12"/>
      <c r="J37" s="12"/>
      <c r="K37" s="12"/>
      <c r="L37" s="303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7"/>
    </row>
    <row r="38" spans="1:27" x14ac:dyDescent="0.25">
      <c r="A38" s="325"/>
      <c r="B38" s="25"/>
      <c r="C38" s="25"/>
      <c r="D38" s="15"/>
      <c r="E38" s="15"/>
      <c r="F38" s="15"/>
      <c r="G38" s="15"/>
      <c r="H38" s="296"/>
      <c r="I38" s="12"/>
      <c r="J38" s="12"/>
      <c r="K38" s="12"/>
      <c r="L38" s="12"/>
    </row>
    <row r="39" spans="1:27" x14ac:dyDescent="0.25">
      <c r="A39" s="325"/>
      <c r="B39" s="25"/>
      <c r="C39" s="25"/>
      <c r="D39" s="15"/>
      <c r="E39" s="15"/>
      <c r="F39" s="15"/>
      <c r="G39" s="15"/>
      <c r="H39" s="296"/>
      <c r="I39" s="12"/>
      <c r="J39" s="12"/>
      <c r="K39" s="12"/>
      <c r="L39" s="12"/>
    </row>
    <row r="40" spans="1:27" x14ac:dyDescent="0.25">
      <c r="A40" s="325"/>
      <c r="B40" s="25"/>
      <c r="C40" s="25"/>
      <c r="D40" s="15"/>
      <c r="E40" s="15"/>
      <c r="F40" s="15"/>
      <c r="G40" s="15"/>
      <c r="H40" s="296"/>
      <c r="I40" s="12"/>
      <c r="J40" s="12"/>
      <c r="K40" s="12"/>
      <c r="L40" s="12"/>
    </row>
    <row r="41" spans="1:27" x14ac:dyDescent="0.25">
      <c r="A41" s="325"/>
      <c r="B41" s="25"/>
      <c r="C41" s="25"/>
      <c r="D41" s="15"/>
      <c r="E41" s="15"/>
      <c r="F41" s="15"/>
      <c r="G41" s="15"/>
      <c r="H41" s="296"/>
      <c r="I41" s="12"/>
      <c r="J41" s="12"/>
      <c r="K41" s="12"/>
      <c r="L41" s="12"/>
    </row>
    <row r="42" spans="1:27" x14ac:dyDescent="0.25">
      <c r="A42" s="325"/>
      <c r="B42" s="7"/>
      <c r="C42" s="7"/>
      <c r="D42" s="15"/>
      <c r="E42" s="15"/>
      <c r="F42" s="15"/>
      <c r="G42" s="15"/>
      <c r="H42" s="296"/>
      <c r="I42" s="12"/>
      <c r="J42" s="12"/>
      <c r="K42" s="12"/>
      <c r="L42" s="12"/>
    </row>
    <row r="43" spans="1:27" x14ac:dyDescent="0.25">
      <c r="A43" s="325"/>
      <c r="B43" s="7"/>
      <c r="C43" s="7"/>
      <c r="D43" s="15"/>
      <c r="E43" s="15"/>
      <c r="F43" s="15"/>
      <c r="G43" s="15"/>
      <c r="H43" s="296"/>
      <c r="I43" s="12"/>
      <c r="J43" s="12"/>
      <c r="K43" s="12"/>
      <c r="L43" s="12"/>
    </row>
    <row r="44" spans="1:27" x14ac:dyDescent="0.25">
      <c r="A44" s="325"/>
      <c r="B44" s="7"/>
      <c r="C44" s="7"/>
      <c r="D44" s="15"/>
      <c r="E44" s="15"/>
      <c r="F44" s="15"/>
      <c r="G44" s="15"/>
      <c r="H44" s="296"/>
      <c r="I44" s="59"/>
      <c r="J44" s="59"/>
      <c r="K44" s="12"/>
      <c r="L44" s="12"/>
    </row>
    <row r="45" spans="1:27" x14ac:dyDescent="0.25">
      <c r="A45" s="326"/>
      <c r="B45" s="327"/>
      <c r="C45" s="327"/>
      <c r="D45" s="292"/>
      <c r="E45" s="292"/>
      <c r="F45" s="292"/>
      <c r="G45" s="292"/>
      <c r="H45" s="297"/>
      <c r="I45" s="50" t="s">
        <v>635</v>
      </c>
      <c r="J45" s="50"/>
      <c r="K45" s="12"/>
      <c r="L45" s="75"/>
      <c r="M45" s="76"/>
    </row>
    <row r="46" spans="1:27" x14ac:dyDescent="0.25">
      <c r="A46" s="12"/>
      <c r="B46" s="50"/>
      <c r="C46" s="50"/>
      <c r="D46" s="50"/>
      <c r="E46" s="50"/>
      <c r="F46" s="50"/>
      <c r="G46" s="50"/>
      <c r="H46" s="50"/>
      <c r="I46" s="50"/>
      <c r="J46" s="50"/>
      <c r="K46" s="12"/>
      <c r="L46" s="75"/>
      <c r="M46" s="76"/>
    </row>
    <row r="47" spans="1:27" x14ac:dyDescent="0.25">
      <c r="A47" s="12"/>
      <c r="B47" s="50"/>
      <c r="C47" s="50"/>
      <c r="D47" s="50"/>
      <c r="E47" s="50"/>
      <c r="F47" s="50" t="s">
        <v>636</v>
      </c>
      <c r="G47" s="50"/>
      <c r="H47" s="50"/>
      <c r="I47" s="50"/>
      <c r="J47" s="50"/>
      <c r="K47" s="12"/>
      <c r="L47" s="12"/>
    </row>
    <row r="48" spans="1:27" x14ac:dyDescent="0.25">
      <c r="A48" s="12"/>
      <c r="B48" s="50" t="s">
        <v>55</v>
      </c>
      <c r="C48" s="313"/>
      <c r="D48" s="50"/>
      <c r="E48" s="123" t="s">
        <v>600</v>
      </c>
      <c r="F48" s="316">
        <f>C48/16</f>
        <v>0</v>
      </c>
      <c r="H48" s="317" t="s">
        <v>637</v>
      </c>
      <c r="I48" s="50"/>
      <c r="J48" s="318" t="s">
        <v>638</v>
      </c>
      <c r="K48" s="123" t="s">
        <v>601</v>
      </c>
      <c r="L48" s="319">
        <f>F48+F50*(-50/10)+F51*(-75/45)+F54*(-50/10)*(-75/45)</f>
        <v>0</v>
      </c>
    </row>
    <row r="49" spans="1:19" x14ac:dyDescent="0.25">
      <c r="A49" s="12"/>
      <c r="B49" s="50"/>
      <c r="C49" s="314"/>
      <c r="D49" s="50"/>
      <c r="E49" s="123" t="s">
        <v>602</v>
      </c>
      <c r="F49" s="320">
        <f t="shared" ref="F49:F55" si="0">C49/16</f>
        <v>0</v>
      </c>
      <c r="G49" s="3" t="s">
        <v>440</v>
      </c>
      <c r="H49" s="50">
        <v>20.625</v>
      </c>
      <c r="I49" s="123" t="s">
        <v>602</v>
      </c>
      <c r="J49" s="321">
        <f>H49/2</f>
        <v>10.3125</v>
      </c>
      <c r="K49" s="123" t="s">
        <v>603</v>
      </c>
      <c r="L49" s="306">
        <f>F49+F52*(-50/10)+F53*(-75/45)+F55*(-50/10)*(-75/45)</f>
        <v>0</v>
      </c>
    </row>
    <row r="50" spans="1:19" x14ac:dyDescent="0.25">
      <c r="A50" s="12"/>
      <c r="B50" s="50"/>
      <c r="C50" s="314"/>
      <c r="D50" s="50"/>
      <c r="E50" s="123" t="s">
        <v>604</v>
      </c>
      <c r="F50" s="320">
        <f t="shared" si="0"/>
        <v>0</v>
      </c>
      <c r="G50" s="3" t="s">
        <v>441</v>
      </c>
      <c r="H50" s="12">
        <v>-6.125</v>
      </c>
      <c r="I50" s="123" t="s">
        <v>604</v>
      </c>
      <c r="J50" s="321">
        <f t="shared" ref="J50:J55" si="1">H50/2</f>
        <v>-3.0625</v>
      </c>
      <c r="K50" s="123" t="s">
        <v>605</v>
      </c>
      <c r="L50" s="306">
        <f>F50/10+F54/10*((-75/45))</f>
        <v>0</v>
      </c>
    </row>
    <row r="51" spans="1:19" x14ac:dyDescent="0.25">
      <c r="A51" s="12"/>
      <c r="B51" s="50"/>
      <c r="C51" s="314"/>
      <c r="D51" s="50"/>
      <c r="E51" s="123" t="s">
        <v>639</v>
      </c>
      <c r="F51" s="320">
        <f t="shared" si="0"/>
        <v>0</v>
      </c>
      <c r="G51" s="3" t="s">
        <v>640</v>
      </c>
      <c r="H51">
        <v>18.875</v>
      </c>
      <c r="I51" s="123" t="s">
        <v>639</v>
      </c>
      <c r="J51" s="321">
        <f t="shared" si="1"/>
        <v>9.4375</v>
      </c>
      <c r="K51" s="123" t="s">
        <v>641</v>
      </c>
      <c r="L51" s="306">
        <f>F51/45+F54*(-50/10)/45</f>
        <v>0</v>
      </c>
    </row>
    <row r="52" spans="1:19" x14ac:dyDescent="0.25">
      <c r="A52" s="12"/>
      <c r="B52" s="50"/>
      <c r="C52" s="314"/>
      <c r="D52" s="50"/>
      <c r="E52" s="123" t="s">
        <v>606</v>
      </c>
      <c r="F52" s="320">
        <f t="shared" si="0"/>
        <v>0</v>
      </c>
      <c r="G52" s="3" t="s">
        <v>642</v>
      </c>
      <c r="H52">
        <v>11.375</v>
      </c>
      <c r="I52" s="123" t="s">
        <v>606</v>
      </c>
      <c r="J52" s="321">
        <f t="shared" si="1"/>
        <v>5.6875</v>
      </c>
      <c r="K52" s="123" t="s">
        <v>607</v>
      </c>
      <c r="L52" s="306">
        <f>F52/10+F55*(-75)/(10*45)</f>
        <v>0</v>
      </c>
    </row>
    <row r="53" spans="1:19" x14ac:dyDescent="0.25">
      <c r="A53" s="12"/>
      <c r="B53" s="12"/>
      <c r="C53" s="299"/>
      <c r="D53" s="12"/>
      <c r="E53" s="123" t="s">
        <v>643</v>
      </c>
      <c r="F53" s="320">
        <f t="shared" si="0"/>
        <v>0</v>
      </c>
      <c r="G53" s="3" t="s">
        <v>644</v>
      </c>
      <c r="H53">
        <v>2.375</v>
      </c>
      <c r="I53" s="123" t="s">
        <v>643</v>
      </c>
      <c r="J53" s="321">
        <f t="shared" si="1"/>
        <v>1.1875</v>
      </c>
      <c r="K53" s="123" t="s">
        <v>645</v>
      </c>
      <c r="L53" s="306">
        <f>F53/45+F55*(-50)/(10*45)</f>
        <v>0</v>
      </c>
    </row>
    <row r="54" spans="1:19" x14ac:dyDescent="0.25">
      <c r="A54" s="12"/>
      <c r="B54" s="12"/>
      <c r="C54" s="299"/>
      <c r="D54" s="12"/>
      <c r="E54" s="123" t="s">
        <v>646</v>
      </c>
      <c r="F54" s="320">
        <f t="shared" si="0"/>
        <v>0</v>
      </c>
      <c r="G54" s="3" t="s">
        <v>647</v>
      </c>
      <c r="H54">
        <v>-3.875</v>
      </c>
      <c r="I54" s="123" t="s">
        <v>646</v>
      </c>
      <c r="J54" s="321">
        <f t="shared" si="1"/>
        <v>-1.9375</v>
      </c>
      <c r="K54" s="123" t="s">
        <v>648</v>
      </c>
      <c r="L54" s="306">
        <f>F54/(10*45)</f>
        <v>0</v>
      </c>
    </row>
    <row r="55" spans="1:19" x14ac:dyDescent="0.25">
      <c r="A55" s="12"/>
      <c r="B55" s="12"/>
      <c r="C55" s="315"/>
      <c r="D55" s="12"/>
      <c r="E55" s="123" t="s">
        <v>649</v>
      </c>
      <c r="F55" s="322">
        <f t="shared" si="0"/>
        <v>0</v>
      </c>
      <c r="G55" s="3" t="s">
        <v>650</v>
      </c>
      <c r="H55">
        <v>-5.375</v>
      </c>
      <c r="I55" s="123" t="s">
        <v>649</v>
      </c>
      <c r="J55" s="321">
        <f t="shared" si="1"/>
        <v>-2.6875</v>
      </c>
      <c r="K55" s="123" t="s">
        <v>651</v>
      </c>
      <c r="L55" s="306">
        <f>F55/10/45</f>
        <v>0</v>
      </c>
    </row>
    <row r="56" spans="1:19" x14ac:dyDescent="0.25">
      <c r="A56" s="12"/>
      <c r="B56" s="12"/>
      <c r="C56" s="12"/>
      <c r="D56" s="12"/>
      <c r="E56" s="12"/>
      <c r="F56" s="12"/>
      <c r="H56" s="12"/>
      <c r="I56" s="12"/>
      <c r="J56" s="12"/>
      <c r="K56" s="12"/>
      <c r="L56" s="12"/>
    </row>
    <row r="57" spans="1:19" x14ac:dyDescent="0.25">
      <c r="A57" s="12" t="s">
        <v>652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 spans="1:19" x14ac:dyDescent="0.25">
      <c r="A58" s="12" t="s">
        <v>653</v>
      </c>
      <c r="B58" s="59"/>
      <c r="C58" s="59"/>
      <c r="D58" s="59"/>
      <c r="E58" s="12"/>
      <c r="F58" s="12"/>
      <c r="G58" s="12"/>
      <c r="H58" s="12"/>
      <c r="I58" s="12"/>
      <c r="J58" s="12"/>
      <c r="K58" s="12"/>
      <c r="L58" s="12"/>
    </row>
    <row r="59" spans="1:19" x14ac:dyDescent="0.25">
      <c r="A59" s="12"/>
      <c r="B59" s="12" t="s">
        <v>13</v>
      </c>
      <c r="C59" s="7" t="s">
        <v>14</v>
      </c>
      <c r="D59" s="15" t="s">
        <v>618</v>
      </c>
      <c r="E59" s="15" t="s">
        <v>204</v>
      </c>
      <c r="F59" s="7" t="s">
        <v>622</v>
      </c>
      <c r="G59" s="7" t="s">
        <v>623</v>
      </c>
      <c r="H59" s="7" t="s">
        <v>624</v>
      </c>
      <c r="I59" s="7" t="s">
        <v>205</v>
      </c>
      <c r="J59" s="12"/>
      <c r="K59" s="56"/>
      <c r="L59" s="56"/>
      <c r="M59" s="56"/>
      <c r="N59" s="56"/>
      <c r="O59" s="56"/>
      <c r="P59" s="56"/>
      <c r="Q59" s="56"/>
      <c r="R59" s="56"/>
      <c r="S59" s="56"/>
    </row>
    <row r="60" spans="1:19" x14ac:dyDescent="0.25">
      <c r="A60" s="12"/>
      <c r="B60" s="20"/>
      <c r="C60" s="34"/>
      <c r="D60" s="34"/>
      <c r="E60" s="34"/>
      <c r="F60" s="34"/>
      <c r="G60" s="34"/>
      <c r="H60" s="21"/>
      <c r="I60" s="52"/>
      <c r="J60" s="12"/>
      <c r="K60" s="56"/>
      <c r="L60" s="56"/>
      <c r="M60" s="56"/>
      <c r="N60" s="56"/>
      <c r="O60" s="56"/>
      <c r="P60" s="56"/>
      <c r="Q60" s="56"/>
      <c r="R60" s="56"/>
      <c r="S60" s="56"/>
    </row>
    <row r="61" spans="1:19" x14ac:dyDescent="0.25">
      <c r="A61" s="12"/>
      <c r="B61" s="22"/>
      <c r="C61" s="25"/>
      <c r="D61" s="25"/>
      <c r="E61" s="25"/>
      <c r="F61" s="25"/>
      <c r="G61" s="25"/>
      <c r="H61" s="23"/>
      <c r="I61" s="53"/>
      <c r="J61" s="12"/>
      <c r="K61" s="58"/>
      <c r="L61" s="58"/>
      <c r="M61" s="56"/>
      <c r="N61" s="56"/>
      <c r="O61" s="56"/>
      <c r="P61" s="56"/>
      <c r="Q61" s="56"/>
      <c r="R61" s="56"/>
      <c r="S61" s="56"/>
    </row>
    <row r="62" spans="1:19" x14ac:dyDescent="0.25">
      <c r="A62" s="12"/>
      <c r="B62" s="22"/>
      <c r="C62" s="25"/>
      <c r="D62" s="25"/>
      <c r="E62" s="25"/>
      <c r="F62" s="25"/>
      <c r="G62" s="25"/>
      <c r="H62" s="23"/>
      <c r="I62" s="53"/>
      <c r="J62" s="12"/>
      <c r="K62" s="50"/>
      <c r="L62" s="50"/>
      <c r="M62" s="56"/>
      <c r="N62" s="56"/>
      <c r="O62" s="56"/>
      <c r="P62" s="56"/>
      <c r="Q62" s="56"/>
      <c r="R62" s="56"/>
      <c r="S62" s="56"/>
    </row>
    <row r="63" spans="1:19" x14ac:dyDescent="0.25">
      <c r="A63" s="12"/>
      <c r="B63" s="22"/>
      <c r="C63" s="25"/>
      <c r="D63" s="25"/>
      <c r="E63" s="25"/>
      <c r="F63" s="25"/>
      <c r="G63" s="25"/>
      <c r="H63" s="23"/>
      <c r="I63" s="53"/>
      <c r="J63" s="12"/>
      <c r="K63" s="50"/>
      <c r="L63" s="50"/>
      <c r="M63" s="56"/>
      <c r="N63" s="56"/>
      <c r="O63" s="56"/>
      <c r="P63" s="56"/>
      <c r="Q63" s="56"/>
      <c r="R63" s="56"/>
      <c r="S63" s="56"/>
    </row>
    <row r="64" spans="1:19" x14ac:dyDescent="0.25">
      <c r="A64" s="12"/>
      <c r="B64" s="22"/>
      <c r="C64" s="25"/>
      <c r="D64" s="25"/>
      <c r="E64" s="25"/>
      <c r="F64" s="25"/>
      <c r="G64" s="25"/>
      <c r="H64" s="23"/>
      <c r="I64" s="53"/>
      <c r="J64" s="12"/>
      <c r="K64" s="50"/>
      <c r="L64" s="50"/>
      <c r="M64" s="56"/>
      <c r="N64" s="56"/>
      <c r="O64" s="56"/>
      <c r="P64" s="56"/>
      <c r="Q64" s="56"/>
      <c r="R64" s="56"/>
      <c r="S64" s="56"/>
    </row>
    <row r="65" spans="1:19" x14ac:dyDescent="0.25">
      <c r="A65" s="12"/>
      <c r="B65" s="22"/>
      <c r="C65" s="25"/>
      <c r="D65" s="25"/>
      <c r="E65" s="25"/>
      <c r="F65" s="25"/>
      <c r="G65" s="25"/>
      <c r="H65" s="23"/>
      <c r="I65" s="53"/>
      <c r="J65" s="12"/>
      <c r="K65" s="50"/>
      <c r="L65" s="50"/>
      <c r="M65" s="56"/>
      <c r="N65" s="56"/>
      <c r="O65" s="56"/>
      <c r="P65" s="56"/>
      <c r="Q65" s="56"/>
      <c r="R65" s="56"/>
      <c r="S65" s="56"/>
    </row>
    <row r="66" spans="1:19" x14ac:dyDescent="0.25">
      <c r="A66" s="12"/>
      <c r="B66" s="22"/>
      <c r="C66" s="25"/>
      <c r="D66" s="25"/>
      <c r="E66" s="25"/>
      <c r="F66" s="25"/>
      <c r="G66" s="25"/>
      <c r="H66" s="23"/>
      <c r="I66" s="53"/>
      <c r="J66" s="12"/>
      <c r="K66" s="50"/>
      <c r="L66" s="50"/>
      <c r="M66" s="56"/>
      <c r="N66" s="56"/>
      <c r="O66" s="56"/>
      <c r="P66" s="56"/>
      <c r="Q66" s="56"/>
      <c r="R66" s="56"/>
      <c r="S66" s="56"/>
    </row>
    <row r="67" spans="1:19" x14ac:dyDescent="0.25">
      <c r="A67" s="12"/>
      <c r="B67" s="22"/>
      <c r="C67" s="25"/>
      <c r="D67" s="25"/>
      <c r="E67" s="25"/>
      <c r="F67" s="25"/>
      <c r="G67" s="25"/>
      <c r="H67" s="23"/>
      <c r="I67" s="53"/>
      <c r="J67" s="12"/>
      <c r="K67" s="56"/>
      <c r="L67" s="56"/>
      <c r="M67" s="56"/>
      <c r="N67" s="56"/>
      <c r="O67" s="56"/>
      <c r="P67" s="56"/>
      <c r="Q67" s="56"/>
      <c r="R67" s="56"/>
      <c r="S67" s="56"/>
    </row>
    <row r="68" spans="1:19" x14ac:dyDescent="0.25">
      <c r="A68" s="12"/>
      <c r="B68" s="22"/>
      <c r="C68" s="25"/>
      <c r="D68" s="25"/>
      <c r="E68" s="25"/>
      <c r="F68" s="25"/>
      <c r="G68" s="25"/>
      <c r="H68" s="23"/>
      <c r="I68" s="53"/>
      <c r="J68" s="12"/>
      <c r="K68" s="56"/>
      <c r="L68" s="56"/>
      <c r="M68" s="56"/>
      <c r="N68" s="56"/>
      <c r="O68" s="56"/>
      <c r="P68" s="56"/>
      <c r="Q68" s="56"/>
      <c r="R68" s="56"/>
      <c r="S68" s="56"/>
    </row>
    <row r="69" spans="1:19" x14ac:dyDescent="0.25">
      <c r="A69" s="12"/>
      <c r="B69" s="22"/>
      <c r="C69" s="25"/>
      <c r="D69" s="25"/>
      <c r="E69" s="25"/>
      <c r="F69" s="25"/>
      <c r="G69" s="25"/>
      <c r="H69" s="23"/>
      <c r="I69" s="53"/>
      <c r="J69" s="12"/>
      <c r="K69" s="59"/>
      <c r="L69" s="59"/>
      <c r="M69" s="59"/>
      <c r="N69" s="59"/>
      <c r="O69" s="59"/>
      <c r="P69" s="59"/>
      <c r="Q69" s="56"/>
      <c r="R69" s="56"/>
      <c r="S69" s="56"/>
    </row>
    <row r="70" spans="1:19" x14ac:dyDescent="0.25">
      <c r="A70" s="12"/>
      <c r="B70" s="22"/>
      <c r="C70" s="25"/>
      <c r="D70" s="25"/>
      <c r="E70" s="25"/>
      <c r="F70" s="25"/>
      <c r="G70" s="25"/>
      <c r="H70" s="23"/>
      <c r="I70" s="53"/>
      <c r="J70" s="12"/>
      <c r="K70" s="50"/>
      <c r="L70" s="50"/>
      <c r="M70" s="50"/>
      <c r="N70" s="50"/>
      <c r="O70" s="50"/>
      <c r="P70" s="50"/>
      <c r="Q70" s="56"/>
      <c r="R70" s="56"/>
      <c r="S70" s="56"/>
    </row>
    <row r="71" spans="1:19" x14ac:dyDescent="0.25">
      <c r="A71" s="12"/>
      <c r="B71" s="22"/>
      <c r="C71" s="25"/>
      <c r="D71" s="25"/>
      <c r="E71" s="25"/>
      <c r="F71" s="25"/>
      <c r="G71" s="25"/>
      <c r="H71" s="23"/>
      <c r="I71" s="53"/>
      <c r="J71" s="12"/>
      <c r="K71" s="50"/>
      <c r="L71" s="50"/>
      <c r="M71" s="50"/>
      <c r="N71" s="50"/>
      <c r="O71" s="50"/>
      <c r="P71" s="50"/>
      <c r="Q71" s="56"/>
      <c r="R71" s="56"/>
      <c r="S71" s="56"/>
    </row>
    <row r="72" spans="1:19" x14ac:dyDescent="0.25">
      <c r="A72" s="12"/>
      <c r="B72" s="22"/>
      <c r="C72" s="25"/>
      <c r="D72" s="25"/>
      <c r="E72" s="25"/>
      <c r="F72" s="25"/>
      <c r="G72" s="25"/>
      <c r="H72" s="23"/>
      <c r="I72" s="53"/>
      <c r="J72" s="12"/>
      <c r="K72" s="50"/>
      <c r="L72" s="50"/>
      <c r="M72" s="50"/>
      <c r="N72" s="50"/>
      <c r="O72" s="50"/>
      <c r="P72" s="50"/>
      <c r="Q72" s="56"/>
      <c r="R72" s="56"/>
      <c r="S72" s="56"/>
    </row>
    <row r="73" spans="1:19" x14ac:dyDescent="0.25">
      <c r="A73" s="12"/>
      <c r="B73" s="22"/>
      <c r="C73" s="25"/>
      <c r="D73" s="25"/>
      <c r="E73" s="25"/>
      <c r="F73" s="25"/>
      <c r="G73" s="25"/>
      <c r="H73" s="23"/>
      <c r="I73" s="53"/>
      <c r="J73" s="12"/>
      <c r="K73" s="56"/>
      <c r="L73" s="56"/>
      <c r="M73" s="56"/>
      <c r="N73" s="56"/>
      <c r="O73" s="56"/>
      <c r="P73" s="56"/>
      <c r="Q73" s="56"/>
      <c r="R73" s="56"/>
      <c r="S73" s="56"/>
    </row>
    <row r="74" spans="1:19" x14ac:dyDescent="0.25">
      <c r="A74" s="12"/>
      <c r="B74" s="22"/>
      <c r="C74" s="25"/>
      <c r="D74" s="25"/>
      <c r="E74" s="25"/>
      <c r="F74" s="25"/>
      <c r="G74" s="25"/>
      <c r="H74" s="23"/>
      <c r="I74" s="53"/>
      <c r="J74" s="12"/>
      <c r="K74" s="59"/>
      <c r="L74" s="59"/>
      <c r="M74" s="59"/>
      <c r="N74" s="59"/>
      <c r="O74" s="59"/>
      <c r="P74" s="59"/>
      <c r="Q74" s="59"/>
      <c r="R74" s="59"/>
      <c r="S74" s="59"/>
    </row>
    <row r="75" spans="1:19" x14ac:dyDescent="0.25">
      <c r="A75" s="12"/>
      <c r="B75" s="293"/>
      <c r="C75" s="37"/>
      <c r="D75" s="37"/>
      <c r="E75" s="37"/>
      <c r="F75" s="37"/>
      <c r="G75" s="37"/>
      <c r="H75" s="294"/>
      <c r="I75" s="28"/>
      <c r="J75" s="12"/>
      <c r="K75" s="50"/>
      <c r="L75" s="69"/>
      <c r="M75" s="50"/>
      <c r="N75" s="50"/>
      <c r="O75" s="50"/>
      <c r="P75" s="50"/>
      <c r="Q75" s="50"/>
      <c r="R75" s="50"/>
      <c r="S75" s="50"/>
    </row>
    <row r="76" spans="1:19" x14ac:dyDescent="0.25">
      <c r="A76" s="12"/>
      <c r="B76" s="12"/>
      <c r="C76" s="12"/>
      <c r="D76" s="12"/>
      <c r="E76" s="12"/>
      <c r="F76" s="12"/>
      <c r="G76" s="12"/>
      <c r="H76" s="123" t="s">
        <v>600</v>
      </c>
      <c r="I76" s="312"/>
      <c r="J76" s="12"/>
      <c r="K76" s="50"/>
      <c r="L76" s="69"/>
      <c r="M76" s="50"/>
      <c r="N76" s="50"/>
      <c r="O76" s="50"/>
      <c r="P76" s="50"/>
      <c r="Q76" s="50"/>
      <c r="R76" s="50"/>
      <c r="S76" s="50"/>
    </row>
    <row r="77" spans="1:19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50"/>
      <c r="L77" s="69"/>
      <c r="M77" s="50"/>
      <c r="N77" s="50"/>
      <c r="O77" s="50"/>
      <c r="P77" s="50"/>
      <c r="Q77" s="50"/>
      <c r="R77" s="50"/>
      <c r="S77" s="50"/>
    </row>
    <row r="78" spans="1:19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50"/>
      <c r="L78" s="69"/>
      <c r="M78" s="50"/>
      <c r="N78" s="50"/>
      <c r="O78" s="50"/>
      <c r="P78" s="50"/>
      <c r="Q78" s="50"/>
      <c r="R78" s="50"/>
      <c r="S78" s="50"/>
    </row>
    <row r="79" spans="1:19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50"/>
      <c r="L79" s="69"/>
      <c r="M79" s="50"/>
      <c r="N79" s="50"/>
      <c r="O79" s="50"/>
      <c r="P79" s="50"/>
      <c r="Q79" s="50"/>
      <c r="R79" s="50"/>
      <c r="S79" s="50"/>
    </row>
    <row r="80" spans="1:19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50"/>
      <c r="L80" s="69"/>
      <c r="M80" s="50"/>
      <c r="N80" s="50"/>
      <c r="O80" s="50"/>
      <c r="P80" s="50"/>
      <c r="Q80" s="50"/>
      <c r="R80" s="50"/>
      <c r="S80" s="50"/>
    </row>
    <row r="81" spans="1:19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50"/>
      <c r="L81" s="69"/>
      <c r="M81" s="50"/>
      <c r="N81" s="50"/>
      <c r="O81" s="50"/>
      <c r="P81" s="50"/>
      <c r="Q81" s="50"/>
      <c r="R81" s="50"/>
      <c r="S81" s="50"/>
    </row>
    <row r="82" spans="1:19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50"/>
      <c r="L82" s="69"/>
      <c r="M82" s="50"/>
      <c r="N82" s="50"/>
      <c r="O82" s="50"/>
      <c r="P82" s="50"/>
      <c r="Q82" s="50"/>
      <c r="R82" s="50"/>
      <c r="S82" s="50"/>
    </row>
    <row r="83" spans="1:19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</row>
    <row r="84" spans="1:19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</row>
    <row r="85" spans="1:19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</row>
    <row r="86" spans="1:19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</row>
    <row r="87" spans="1:19" x14ac:dyDescent="0.25">
      <c r="A87" s="12"/>
      <c r="B87" s="12"/>
      <c r="C87" s="12"/>
      <c r="D87" s="12"/>
      <c r="E87" s="12"/>
      <c r="F87" s="12"/>
      <c r="H87" s="12"/>
      <c r="I87" s="12"/>
      <c r="K87" s="12"/>
      <c r="L87" s="12"/>
    </row>
    <row r="88" spans="1:19" x14ac:dyDescent="0.25">
      <c r="A88" s="12"/>
      <c r="B88" s="12"/>
      <c r="C88" s="12"/>
      <c r="D88" s="12"/>
      <c r="E88" s="12"/>
      <c r="F88" s="12"/>
      <c r="H88" s="12"/>
      <c r="I88" s="12"/>
      <c r="K88" s="12"/>
      <c r="L88" s="12"/>
    </row>
    <row r="89" spans="1:19" x14ac:dyDescent="0.25">
      <c r="A89" s="12"/>
      <c r="B89" s="12"/>
      <c r="C89" s="12"/>
      <c r="D89" s="12"/>
      <c r="E89" s="12"/>
      <c r="F89" s="12"/>
      <c r="H89" s="12"/>
      <c r="I89" s="12"/>
      <c r="K89" s="12"/>
      <c r="L89" s="12"/>
    </row>
    <row r="90" spans="1:19" x14ac:dyDescent="0.25">
      <c r="A90" s="12"/>
      <c r="B90" s="12"/>
      <c r="C90" s="12"/>
      <c r="D90" s="12"/>
      <c r="E90" s="12"/>
      <c r="F90" s="12"/>
      <c r="H90" s="12"/>
      <c r="I90" s="12"/>
      <c r="K90" s="12"/>
      <c r="L90" s="12"/>
    </row>
    <row r="91" spans="1:19" x14ac:dyDescent="0.25">
      <c r="A91" s="12"/>
      <c r="B91" s="12"/>
      <c r="C91" s="12"/>
      <c r="D91" s="12"/>
      <c r="E91" s="12"/>
      <c r="F91" s="12"/>
      <c r="H91" s="12"/>
      <c r="I91" s="12"/>
      <c r="K91" s="12"/>
      <c r="L91" s="12"/>
    </row>
    <row r="92" spans="1:19" x14ac:dyDescent="0.25">
      <c r="A92" s="12"/>
      <c r="B92" s="12"/>
      <c r="C92" s="12"/>
      <c r="D92" s="12"/>
      <c r="E92" s="12"/>
      <c r="F92" s="12"/>
      <c r="H92" s="12"/>
      <c r="I92" s="12"/>
      <c r="K92" s="12"/>
      <c r="L92" s="12"/>
    </row>
  </sheetData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76"/>
  <sheetViews>
    <sheetView topLeftCell="A16" workbookViewId="0">
      <selection activeCell="E45" sqref="E45"/>
    </sheetView>
  </sheetViews>
  <sheetFormatPr defaultRowHeight="15" x14ac:dyDescent="0.25"/>
  <sheetData>
    <row r="2" spans="1:22" x14ac:dyDescent="0.25">
      <c r="A2" t="s">
        <v>0</v>
      </c>
      <c r="B2" t="s">
        <v>180</v>
      </c>
    </row>
    <row r="3" spans="1:22" ht="18" x14ac:dyDescent="0.35">
      <c r="B3" t="s">
        <v>181</v>
      </c>
    </row>
    <row r="4" spans="1:22" ht="18" x14ac:dyDescent="0.35">
      <c r="B4" t="s">
        <v>182</v>
      </c>
    </row>
    <row r="5" spans="1:22" ht="18" x14ac:dyDescent="0.35">
      <c r="B5" t="s">
        <v>183</v>
      </c>
    </row>
    <row r="6" spans="1:22" ht="17.25" x14ac:dyDescent="0.25">
      <c r="B6" t="s">
        <v>145</v>
      </c>
    </row>
    <row r="7" spans="1:22" x14ac:dyDescent="0.25">
      <c r="B7" t="s">
        <v>201</v>
      </c>
    </row>
    <row r="8" spans="1:22" x14ac:dyDescent="0.25">
      <c r="E8" s="26"/>
      <c r="F8" s="54"/>
      <c r="G8" s="54"/>
    </row>
    <row r="10" spans="1:22" x14ac:dyDescent="0.25">
      <c r="C10" s="12"/>
      <c r="D10" s="12"/>
      <c r="E10" s="12"/>
      <c r="F10" s="12"/>
      <c r="G10" s="12"/>
      <c r="H10" s="12"/>
      <c r="I10" s="12"/>
      <c r="J10" s="12"/>
    </row>
    <row r="11" spans="1:22" x14ac:dyDescent="0.25">
      <c r="C11" s="15"/>
      <c r="D11" s="15"/>
      <c r="E11" s="15"/>
      <c r="F11" s="7"/>
      <c r="G11" s="7"/>
      <c r="H11" s="7"/>
      <c r="I11" s="7"/>
      <c r="J11" s="7"/>
      <c r="O11">
        <v>-1</v>
      </c>
      <c r="P11">
        <v>1</v>
      </c>
      <c r="V11" s="56"/>
    </row>
    <row r="12" spans="1:22" x14ac:dyDescent="0.25">
      <c r="C12" s="7"/>
      <c r="D12" s="15"/>
      <c r="E12" s="15"/>
      <c r="F12" s="12"/>
      <c r="G12" s="12"/>
      <c r="H12" s="12"/>
      <c r="I12" s="12"/>
      <c r="J12" s="12"/>
      <c r="O12" s="77">
        <v>60</v>
      </c>
      <c r="P12" s="78"/>
      <c r="V12" s="56"/>
    </row>
    <row r="13" spans="1:22" x14ac:dyDescent="0.25">
      <c r="C13" s="7"/>
      <c r="D13" s="15"/>
      <c r="E13" s="15"/>
      <c r="F13" s="12"/>
      <c r="G13" s="12"/>
      <c r="H13" s="12"/>
      <c r="I13" s="12"/>
      <c r="J13" s="12"/>
      <c r="O13" s="79"/>
      <c r="P13" s="80">
        <v>60</v>
      </c>
    </row>
    <row r="14" spans="1:22" x14ac:dyDescent="0.25">
      <c r="C14" s="7"/>
      <c r="D14" s="15"/>
      <c r="E14" s="15"/>
      <c r="F14" s="12"/>
      <c r="G14" s="12"/>
      <c r="H14" s="12"/>
      <c r="I14" s="12"/>
      <c r="J14" s="12"/>
      <c r="O14" s="81">
        <v>42</v>
      </c>
      <c r="P14" s="82"/>
    </row>
    <row r="15" spans="1:22" x14ac:dyDescent="0.25">
      <c r="C15" s="7"/>
      <c r="D15" s="15"/>
      <c r="E15" s="15"/>
      <c r="F15" s="12"/>
      <c r="G15" s="12"/>
      <c r="H15" s="12"/>
      <c r="I15" s="12"/>
      <c r="J15" s="12"/>
      <c r="O15" s="79"/>
      <c r="P15" s="80">
        <v>75</v>
      </c>
    </row>
    <row r="16" spans="1:22" x14ac:dyDescent="0.25">
      <c r="C16" s="7"/>
      <c r="D16" s="15"/>
      <c r="E16" s="15"/>
      <c r="F16" s="12"/>
      <c r="G16" s="12"/>
      <c r="H16" s="12"/>
      <c r="I16" s="12"/>
      <c r="J16" s="12"/>
      <c r="O16" s="81">
        <v>73</v>
      </c>
      <c r="P16" s="82"/>
    </row>
    <row r="17" spans="1:16" x14ac:dyDescent="0.25">
      <c r="C17" s="7"/>
      <c r="D17" s="15"/>
      <c r="E17" s="15"/>
      <c r="F17" s="12"/>
      <c r="G17" s="12"/>
      <c r="H17" s="12"/>
      <c r="I17" s="12"/>
      <c r="J17" s="12"/>
      <c r="O17" s="79"/>
      <c r="P17" s="80">
        <v>92</v>
      </c>
    </row>
    <row r="18" spans="1:16" x14ac:dyDescent="0.25">
      <c r="C18" s="7"/>
      <c r="D18" s="15"/>
      <c r="E18" s="15"/>
      <c r="F18" s="12"/>
      <c r="G18" s="12"/>
      <c r="H18" s="12"/>
      <c r="I18" s="12"/>
      <c r="J18" s="12"/>
      <c r="O18" s="81">
        <v>59</v>
      </c>
      <c r="P18" s="82"/>
    </row>
    <row r="19" spans="1:16" ht="15.75" thickBot="1" x14ac:dyDescent="0.3">
      <c r="C19" s="7"/>
      <c r="D19" s="15"/>
      <c r="E19" s="15"/>
      <c r="F19" s="12"/>
      <c r="G19" s="12"/>
      <c r="H19" s="12"/>
      <c r="I19" s="12"/>
      <c r="J19" s="12"/>
      <c r="O19" s="83"/>
      <c r="P19" s="84">
        <v>87</v>
      </c>
    </row>
    <row r="20" spans="1:16" x14ac:dyDescent="0.25">
      <c r="C20" s="7"/>
      <c r="D20" s="15"/>
      <c r="E20" s="15"/>
      <c r="F20" s="12"/>
      <c r="G20" s="12"/>
      <c r="H20" s="12"/>
      <c r="I20" s="12"/>
      <c r="J20" s="12"/>
      <c r="O20" s="85">
        <v>59</v>
      </c>
      <c r="P20" s="86"/>
    </row>
    <row r="21" spans="1:16" x14ac:dyDescent="0.25">
      <c r="C21" s="7"/>
      <c r="D21" s="15"/>
      <c r="E21" s="15"/>
      <c r="F21" s="12"/>
      <c r="G21" s="12"/>
      <c r="H21" s="12"/>
      <c r="I21" s="12"/>
      <c r="J21" s="12"/>
      <c r="O21" s="79"/>
      <c r="P21" s="80">
        <v>62</v>
      </c>
    </row>
    <row r="22" spans="1:16" x14ac:dyDescent="0.25">
      <c r="C22" s="7"/>
      <c r="D22" s="15"/>
      <c r="E22" s="15"/>
      <c r="F22" s="12"/>
      <c r="G22" s="12"/>
      <c r="H22" s="12"/>
      <c r="I22" s="12"/>
      <c r="J22" s="12"/>
      <c r="O22" s="81">
        <v>39</v>
      </c>
      <c r="P22" s="82"/>
    </row>
    <row r="23" spans="1:16" x14ac:dyDescent="0.25">
      <c r="C23" s="7"/>
      <c r="D23" s="15"/>
      <c r="E23" s="15"/>
      <c r="F23" s="12"/>
      <c r="G23" s="12"/>
      <c r="H23" s="12"/>
      <c r="I23" s="12"/>
      <c r="J23" s="12"/>
      <c r="O23" s="79"/>
      <c r="P23" s="80">
        <v>76</v>
      </c>
    </row>
    <row r="24" spans="1:16" x14ac:dyDescent="0.25">
      <c r="C24" s="7"/>
      <c r="D24" s="15"/>
      <c r="E24" s="15"/>
      <c r="F24" s="12"/>
      <c r="G24" s="12"/>
      <c r="H24" s="12"/>
      <c r="I24" s="12"/>
      <c r="J24" s="12"/>
      <c r="O24" s="81">
        <v>74</v>
      </c>
      <c r="P24" s="82"/>
    </row>
    <row r="25" spans="1:16" x14ac:dyDescent="0.25">
      <c r="C25" s="7"/>
      <c r="D25" s="15"/>
      <c r="E25" s="15"/>
      <c r="F25" s="12"/>
      <c r="G25" s="12"/>
      <c r="H25" s="12"/>
      <c r="I25" s="12"/>
      <c r="J25" s="12"/>
      <c r="O25" s="79"/>
      <c r="P25" s="80">
        <v>91</v>
      </c>
    </row>
    <row r="26" spans="1:16" x14ac:dyDescent="0.25">
      <c r="C26" s="7"/>
      <c r="D26" s="15"/>
      <c r="E26" s="15"/>
      <c r="F26" s="12"/>
      <c r="G26" s="12"/>
      <c r="H26" s="12"/>
      <c r="I26" s="12"/>
      <c r="J26" s="12"/>
      <c r="O26" s="81">
        <v>58</v>
      </c>
      <c r="P26" s="82"/>
    </row>
    <row r="27" spans="1:16" x14ac:dyDescent="0.25">
      <c r="C27" s="7"/>
      <c r="D27" s="15"/>
      <c r="E27" s="15"/>
      <c r="F27" s="12"/>
      <c r="G27" s="12"/>
      <c r="H27" s="12"/>
      <c r="I27" s="12"/>
      <c r="J27" s="12"/>
      <c r="O27" s="87"/>
      <c r="P27" s="88">
        <v>88</v>
      </c>
    </row>
    <row r="28" spans="1:16" x14ac:dyDescent="0.25">
      <c r="A28" s="72" t="s">
        <v>184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</row>
    <row r="29" spans="1:16" x14ac:dyDescent="0.25">
      <c r="A29" s="73" t="s">
        <v>176</v>
      </c>
      <c r="B29" s="349" t="s">
        <v>37</v>
      </c>
      <c r="C29" s="349"/>
      <c r="D29" s="349" t="s">
        <v>40</v>
      </c>
      <c r="E29" s="349"/>
      <c r="F29" s="349" t="s">
        <v>185</v>
      </c>
      <c r="G29" s="349"/>
      <c r="H29" s="349" t="s">
        <v>186</v>
      </c>
      <c r="I29" s="349"/>
      <c r="J29" s="349" t="s">
        <v>187</v>
      </c>
      <c r="K29" s="349"/>
      <c r="L29" s="349" t="s">
        <v>188</v>
      </c>
      <c r="M29" s="349"/>
      <c r="N29" s="349" t="s">
        <v>189</v>
      </c>
      <c r="O29" s="349"/>
    </row>
    <row r="30" spans="1:16" x14ac:dyDescent="0.25">
      <c r="B30" s="4" t="s">
        <v>190</v>
      </c>
      <c r="C30" s="89" t="s">
        <v>191</v>
      </c>
      <c r="D30" s="4" t="s">
        <v>192</v>
      </c>
      <c r="E30" s="89" t="s">
        <v>193</v>
      </c>
      <c r="F30" s="2" t="s">
        <v>194</v>
      </c>
      <c r="G30" s="2" t="s">
        <v>195</v>
      </c>
      <c r="H30" s="4"/>
      <c r="I30" s="89"/>
      <c r="J30" s="2"/>
      <c r="K30" s="2"/>
      <c r="L30" s="4"/>
      <c r="M30" s="89"/>
      <c r="N30" s="4"/>
      <c r="O30" s="89"/>
    </row>
    <row r="31" spans="1:16" x14ac:dyDescent="0.25">
      <c r="B31" s="8">
        <v>-1</v>
      </c>
      <c r="C31" s="90">
        <v>1</v>
      </c>
      <c r="D31" s="8">
        <v>-1</v>
      </c>
      <c r="E31" s="90">
        <v>1</v>
      </c>
      <c r="F31" s="2">
        <v>-1</v>
      </c>
      <c r="G31" s="2">
        <v>1</v>
      </c>
      <c r="H31" s="8">
        <v>-1</v>
      </c>
      <c r="I31" s="90">
        <v>1</v>
      </c>
      <c r="J31" s="2">
        <v>-1</v>
      </c>
      <c r="K31" s="2">
        <v>1</v>
      </c>
      <c r="L31" s="8">
        <v>-1</v>
      </c>
      <c r="M31" s="90">
        <v>1</v>
      </c>
      <c r="N31" s="8">
        <v>-1</v>
      </c>
      <c r="O31" s="90">
        <v>1</v>
      </c>
    </row>
    <row r="32" spans="1:16" x14ac:dyDescent="0.25">
      <c r="A32" s="73" t="s">
        <v>196</v>
      </c>
      <c r="B32" s="20"/>
      <c r="C32" s="20"/>
      <c r="D32" s="20"/>
      <c r="E32" s="52"/>
      <c r="F32" s="20"/>
      <c r="G32" s="52"/>
      <c r="H32" s="52"/>
      <c r="I32" s="21"/>
      <c r="J32" s="52"/>
      <c r="K32" s="21"/>
      <c r="L32" s="52"/>
      <c r="M32" s="34"/>
      <c r="N32" s="52"/>
      <c r="O32" s="21"/>
    </row>
    <row r="33" spans="1:15" x14ac:dyDescent="0.25">
      <c r="A33" s="73" t="s">
        <v>197</v>
      </c>
      <c r="B33" s="91"/>
      <c r="C33" s="91"/>
      <c r="D33" s="92"/>
      <c r="E33" s="93"/>
      <c r="F33" s="92"/>
      <c r="G33" s="93"/>
      <c r="H33" s="93"/>
      <c r="I33" s="94"/>
      <c r="J33" s="93"/>
      <c r="K33" s="95"/>
      <c r="L33" s="93"/>
      <c r="M33" s="96"/>
      <c r="N33" s="93"/>
      <c r="O33" s="94"/>
    </row>
    <row r="34" spans="1:15" x14ac:dyDescent="0.25">
      <c r="A34" s="73" t="s">
        <v>177</v>
      </c>
      <c r="B34" s="336"/>
      <c r="C34" s="332"/>
      <c r="D34" s="350"/>
      <c r="E34" s="351"/>
      <c r="F34" s="350"/>
      <c r="G34" s="351"/>
      <c r="H34" s="350"/>
      <c r="I34" s="351"/>
      <c r="J34" s="350"/>
      <c r="K34" s="351"/>
      <c r="L34" s="350"/>
      <c r="M34" s="351"/>
      <c r="N34" s="350"/>
      <c r="O34" s="351"/>
    </row>
    <row r="35" spans="1:15" x14ac:dyDescent="0.25">
      <c r="B35" s="50"/>
      <c r="C35" s="50"/>
      <c r="D35" s="56"/>
      <c r="E35" s="56"/>
      <c r="F35" s="56"/>
      <c r="G35" s="56"/>
      <c r="H35" s="56"/>
      <c r="I35" s="56"/>
      <c r="J35" s="56"/>
      <c r="K35" s="56"/>
    </row>
    <row r="36" spans="1:15" x14ac:dyDescent="0.25">
      <c r="A36" s="72" t="s">
        <v>198</v>
      </c>
      <c r="B36" s="50"/>
      <c r="C36" s="50"/>
      <c r="D36" s="56"/>
      <c r="E36" s="56"/>
      <c r="F36" s="56"/>
      <c r="G36" s="56"/>
      <c r="H36" s="56"/>
      <c r="I36" s="56"/>
      <c r="J36" s="56"/>
      <c r="K36" s="56"/>
    </row>
    <row r="37" spans="1:15" x14ac:dyDescent="0.25">
      <c r="A37" t="s">
        <v>199</v>
      </c>
      <c r="D37" s="349" t="s">
        <v>37</v>
      </c>
      <c r="E37" s="349"/>
      <c r="F37" s="56"/>
      <c r="G37" s="56"/>
      <c r="H37" s="56"/>
      <c r="I37" s="56"/>
      <c r="J37" s="56"/>
      <c r="K37" s="56"/>
    </row>
    <row r="38" spans="1:15" x14ac:dyDescent="0.25">
      <c r="A38" t="s">
        <v>200</v>
      </c>
      <c r="D38" s="4" t="s">
        <v>190</v>
      </c>
      <c r="E38" s="89" t="s">
        <v>191</v>
      </c>
      <c r="F38" s="56"/>
      <c r="G38" s="56"/>
      <c r="H38" s="56"/>
      <c r="I38" s="56"/>
      <c r="J38" s="56"/>
      <c r="K38" s="56"/>
    </row>
    <row r="39" spans="1:15" x14ac:dyDescent="0.25">
      <c r="D39" s="8">
        <v>-1</v>
      </c>
      <c r="E39" s="90">
        <v>1</v>
      </c>
      <c r="F39" s="56"/>
      <c r="G39" s="56"/>
      <c r="H39" s="56"/>
      <c r="I39" s="56"/>
      <c r="J39" s="56"/>
      <c r="K39" s="56"/>
    </row>
    <row r="40" spans="1:15" x14ac:dyDescent="0.25">
      <c r="A40" s="349" t="s">
        <v>40</v>
      </c>
      <c r="B40" s="98" t="s">
        <v>192</v>
      </c>
      <c r="C40" s="98">
        <v>-1</v>
      </c>
      <c r="D40" s="99"/>
      <c r="E40" s="99"/>
      <c r="F40" s="59"/>
      <c r="G40" s="59"/>
      <c r="H40" s="56"/>
      <c r="I40" s="56"/>
      <c r="J40" s="56"/>
      <c r="K40" s="56"/>
    </row>
    <row r="41" spans="1:15" x14ac:dyDescent="0.25">
      <c r="A41" s="349"/>
      <c r="B41" s="98" t="s">
        <v>193</v>
      </c>
      <c r="C41" s="98">
        <v>1</v>
      </c>
      <c r="D41" s="27"/>
      <c r="E41" s="27"/>
      <c r="F41" s="50"/>
      <c r="G41" s="50"/>
      <c r="H41" s="56"/>
      <c r="I41" s="56"/>
      <c r="J41" s="56"/>
      <c r="K41" s="56"/>
    </row>
    <row r="42" spans="1:15" x14ac:dyDescent="0.25">
      <c r="B42" s="50"/>
      <c r="C42" s="50"/>
      <c r="D42" s="50"/>
      <c r="E42" s="50"/>
      <c r="F42" s="50"/>
      <c r="G42" s="50"/>
      <c r="H42" s="56"/>
      <c r="I42" s="56"/>
      <c r="J42" s="56"/>
      <c r="K42" s="56"/>
    </row>
    <row r="43" spans="1:15" x14ac:dyDescent="0.25">
      <c r="B43" s="50"/>
      <c r="C43" s="50"/>
      <c r="D43" s="50"/>
      <c r="E43" s="50"/>
      <c r="F43" s="50"/>
      <c r="G43" s="50"/>
      <c r="H43" s="56"/>
      <c r="I43" s="56"/>
      <c r="J43" s="56"/>
      <c r="K43" s="56"/>
    </row>
    <row r="44" spans="1:15" x14ac:dyDescent="0.25">
      <c r="B44" s="56"/>
      <c r="C44" s="56"/>
      <c r="D44" s="56"/>
      <c r="E44" s="56"/>
      <c r="F44" s="56"/>
      <c r="G44" s="56"/>
      <c r="H44" s="56"/>
      <c r="I44" s="56"/>
      <c r="J44" s="56"/>
      <c r="K44" s="56"/>
    </row>
    <row r="45" spans="1:15" x14ac:dyDescent="0.25">
      <c r="B45" s="59"/>
      <c r="C45" s="59"/>
      <c r="D45" s="59"/>
      <c r="E45" s="59"/>
      <c r="F45" s="59"/>
      <c r="G45" s="59"/>
      <c r="H45" s="59"/>
      <c r="I45" s="59"/>
      <c r="J45" s="59"/>
      <c r="K45" s="56"/>
    </row>
    <row r="46" spans="1:15" x14ac:dyDescent="0.25">
      <c r="B46" s="50"/>
      <c r="C46" s="50"/>
      <c r="D46" s="50"/>
      <c r="E46" s="50"/>
      <c r="F46" s="50"/>
      <c r="G46" s="50"/>
      <c r="H46" s="50"/>
      <c r="I46" s="50"/>
      <c r="J46" s="50"/>
      <c r="K46" s="56"/>
    </row>
    <row r="47" spans="1:15" x14ac:dyDescent="0.25">
      <c r="B47" s="50"/>
      <c r="C47" s="50"/>
      <c r="D47" s="50"/>
      <c r="E47" s="50"/>
      <c r="F47" s="50"/>
      <c r="G47" s="50"/>
      <c r="H47" s="50"/>
      <c r="I47" s="50"/>
      <c r="J47" s="50"/>
      <c r="K47" s="56"/>
    </row>
    <row r="48" spans="1:15" x14ac:dyDescent="0.25">
      <c r="B48" s="50"/>
      <c r="C48" s="50"/>
      <c r="D48" s="50"/>
      <c r="E48" s="50"/>
      <c r="F48" s="50"/>
      <c r="G48" s="50"/>
      <c r="H48" s="50"/>
      <c r="I48" s="50"/>
      <c r="J48" s="50"/>
      <c r="K48" s="56"/>
    </row>
    <row r="49" spans="2:11" x14ac:dyDescent="0.25">
      <c r="B49" s="50"/>
      <c r="C49" s="50"/>
      <c r="D49" s="50"/>
      <c r="E49" s="50"/>
      <c r="F49" s="50"/>
      <c r="G49" s="50"/>
      <c r="H49" s="50"/>
      <c r="I49" s="50"/>
      <c r="J49" s="50"/>
      <c r="K49" s="56"/>
    </row>
    <row r="50" spans="2:11" x14ac:dyDescent="0.25">
      <c r="B50" s="50"/>
      <c r="C50" s="50"/>
      <c r="D50" s="50"/>
      <c r="E50" s="50"/>
      <c r="F50" s="50"/>
      <c r="G50" s="50"/>
      <c r="H50" s="50"/>
      <c r="I50" s="50"/>
      <c r="J50" s="50"/>
      <c r="K50" s="56"/>
    </row>
    <row r="51" spans="2:11" x14ac:dyDescent="0.25">
      <c r="B51" s="50"/>
      <c r="C51" s="50"/>
      <c r="D51" s="50"/>
      <c r="E51" s="50"/>
      <c r="F51" s="50"/>
      <c r="G51" s="50"/>
      <c r="H51" s="50"/>
      <c r="I51" s="50"/>
      <c r="J51" s="50"/>
      <c r="K51" s="56"/>
    </row>
    <row r="52" spans="2:11" x14ac:dyDescent="0.25">
      <c r="B52" s="50"/>
      <c r="C52" s="50"/>
      <c r="D52" s="50"/>
      <c r="E52" s="50"/>
      <c r="F52" s="50"/>
      <c r="G52" s="50"/>
      <c r="H52" s="50"/>
      <c r="I52" s="50"/>
      <c r="J52" s="50"/>
      <c r="K52" s="56"/>
    </row>
    <row r="53" spans="2:11" x14ac:dyDescent="0.25">
      <c r="B53" s="50"/>
      <c r="C53" s="50"/>
      <c r="D53" s="50"/>
      <c r="E53" s="50"/>
      <c r="F53" s="50"/>
      <c r="G53" s="50"/>
      <c r="H53" s="50"/>
      <c r="I53" s="50"/>
      <c r="J53" s="50"/>
      <c r="K53" s="56"/>
    </row>
    <row r="54" spans="2:11" x14ac:dyDescent="0.25">
      <c r="B54" s="56"/>
      <c r="C54" s="56"/>
      <c r="D54" s="56"/>
      <c r="E54" s="56"/>
      <c r="F54" s="56"/>
      <c r="G54" s="56"/>
      <c r="H54" s="56"/>
      <c r="I54" s="56"/>
      <c r="J54" s="56"/>
      <c r="K54" s="56"/>
    </row>
    <row r="55" spans="2:11" x14ac:dyDescent="0.25">
      <c r="B55" s="56"/>
      <c r="C55" s="56"/>
      <c r="D55" s="56"/>
      <c r="E55" s="56"/>
      <c r="F55" s="56"/>
      <c r="G55" s="56"/>
      <c r="H55" s="56"/>
      <c r="I55" s="56"/>
      <c r="J55" s="56"/>
      <c r="K55" s="56"/>
    </row>
    <row r="56" spans="2:11" x14ac:dyDescent="0.25">
      <c r="B56" s="56"/>
      <c r="C56" s="56"/>
      <c r="D56" s="56"/>
      <c r="E56" s="56"/>
      <c r="F56" s="56"/>
      <c r="G56" s="56"/>
      <c r="H56" s="56"/>
      <c r="I56" s="56"/>
      <c r="J56" s="56"/>
      <c r="K56" s="56"/>
    </row>
    <row r="57" spans="2:11" x14ac:dyDescent="0.25">
      <c r="B57" s="56"/>
      <c r="C57" s="56"/>
      <c r="D57" s="56"/>
      <c r="E57" s="56"/>
      <c r="F57" s="56"/>
      <c r="G57" s="56"/>
      <c r="H57" s="56"/>
      <c r="I57" s="56"/>
      <c r="J57" s="56"/>
      <c r="K57" s="56"/>
    </row>
    <row r="58" spans="2:11" x14ac:dyDescent="0.25">
      <c r="B58" s="56"/>
      <c r="C58" s="56"/>
      <c r="D58" s="56"/>
      <c r="E58" s="56"/>
      <c r="F58" s="56"/>
      <c r="G58" s="56"/>
      <c r="H58" s="56"/>
      <c r="I58" s="56"/>
      <c r="J58" s="56"/>
      <c r="K58" s="56"/>
    </row>
    <row r="59" spans="2:11" x14ac:dyDescent="0.25">
      <c r="B59" s="59"/>
      <c r="C59" s="59"/>
      <c r="D59" s="59"/>
      <c r="E59" s="56"/>
      <c r="F59" s="56"/>
      <c r="G59" s="56"/>
      <c r="H59" s="56"/>
      <c r="I59" s="56"/>
      <c r="J59" s="56"/>
      <c r="K59" s="56"/>
    </row>
    <row r="60" spans="2:11" x14ac:dyDescent="0.25">
      <c r="B60" s="50"/>
      <c r="C60" s="50"/>
      <c r="D60" s="50"/>
      <c r="E60" s="56"/>
      <c r="F60" s="56"/>
      <c r="G60" s="56"/>
      <c r="H60" s="56"/>
      <c r="I60" s="56"/>
      <c r="J60" s="56"/>
      <c r="K60" s="56"/>
    </row>
    <row r="61" spans="2:11" x14ac:dyDescent="0.25">
      <c r="B61" s="50"/>
      <c r="C61" s="50"/>
      <c r="D61" s="50"/>
      <c r="E61" s="56"/>
      <c r="F61" s="56"/>
      <c r="G61" s="56"/>
      <c r="H61" s="56"/>
      <c r="I61" s="56"/>
      <c r="J61" s="56"/>
      <c r="K61" s="56"/>
    </row>
    <row r="62" spans="2:11" x14ac:dyDescent="0.25">
      <c r="B62" s="50"/>
      <c r="C62" s="50"/>
      <c r="D62" s="50"/>
      <c r="E62" s="56"/>
      <c r="F62" s="56"/>
      <c r="G62" s="56"/>
      <c r="H62" s="56"/>
      <c r="I62" s="56"/>
      <c r="J62" s="56"/>
      <c r="K62" s="56"/>
    </row>
    <row r="63" spans="2:11" x14ac:dyDescent="0.25">
      <c r="B63" s="50"/>
      <c r="C63" s="50"/>
      <c r="D63" s="50"/>
      <c r="E63" s="56"/>
      <c r="F63" s="56"/>
      <c r="G63" s="56"/>
      <c r="H63" s="56"/>
      <c r="I63" s="56"/>
      <c r="J63" s="56"/>
      <c r="K63" s="56"/>
    </row>
    <row r="64" spans="2:11" x14ac:dyDescent="0.25">
      <c r="B64" s="50"/>
      <c r="C64" s="50"/>
      <c r="D64" s="50"/>
      <c r="E64" s="56"/>
      <c r="F64" s="56"/>
      <c r="G64" s="56"/>
      <c r="H64" s="56"/>
      <c r="I64" s="56"/>
      <c r="J64" s="56"/>
      <c r="K64" s="56"/>
    </row>
    <row r="65" spans="2:11" x14ac:dyDescent="0.25">
      <c r="B65" s="50"/>
      <c r="C65" s="50"/>
      <c r="D65" s="50"/>
      <c r="E65" s="56"/>
      <c r="F65" s="56"/>
      <c r="G65" s="56"/>
      <c r="H65" s="56"/>
      <c r="I65" s="56"/>
      <c r="J65" s="56"/>
      <c r="K65" s="56"/>
    </row>
    <row r="66" spans="2:11" x14ac:dyDescent="0.25">
      <c r="B66" s="50"/>
      <c r="C66" s="50"/>
      <c r="D66" s="50"/>
      <c r="E66" s="56"/>
      <c r="F66" s="56"/>
      <c r="G66" s="56"/>
      <c r="H66" s="56"/>
      <c r="I66" s="56"/>
      <c r="J66" s="56"/>
      <c r="K66" s="56"/>
    </row>
    <row r="67" spans="2:11" x14ac:dyDescent="0.25">
      <c r="B67" s="50"/>
      <c r="C67" s="50"/>
      <c r="D67" s="50"/>
      <c r="E67" s="56"/>
      <c r="F67" s="56"/>
      <c r="G67" s="56"/>
      <c r="H67" s="56"/>
      <c r="I67" s="56"/>
      <c r="J67" s="56"/>
      <c r="K67" s="56"/>
    </row>
    <row r="68" spans="2:11" x14ac:dyDescent="0.25">
      <c r="B68" s="50"/>
      <c r="C68" s="50"/>
      <c r="D68" s="50"/>
    </row>
    <row r="69" spans="2:11" x14ac:dyDescent="0.25">
      <c r="B69" s="50"/>
      <c r="C69" s="50"/>
      <c r="D69" s="50"/>
    </row>
    <row r="70" spans="2:11" x14ac:dyDescent="0.25">
      <c r="B70" s="50"/>
      <c r="C70" s="50"/>
      <c r="D70" s="50"/>
    </row>
    <row r="71" spans="2:11" x14ac:dyDescent="0.25">
      <c r="B71" s="50"/>
      <c r="C71" s="50"/>
      <c r="D71" s="50"/>
    </row>
    <row r="72" spans="2:11" x14ac:dyDescent="0.25">
      <c r="B72" s="50"/>
      <c r="C72" s="50"/>
      <c r="D72" s="50"/>
    </row>
    <row r="73" spans="2:11" x14ac:dyDescent="0.25">
      <c r="B73" s="50"/>
      <c r="C73" s="50"/>
      <c r="D73" s="50"/>
    </row>
    <row r="74" spans="2:11" x14ac:dyDescent="0.25">
      <c r="B74" s="50"/>
      <c r="C74" s="50"/>
      <c r="D74" s="50"/>
    </row>
    <row r="75" spans="2:11" x14ac:dyDescent="0.25">
      <c r="B75" s="50"/>
      <c r="C75" s="50"/>
      <c r="D75" s="50"/>
    </row>
    <row r="76" spans="2:11" x14ac:dyDescent="0.25">
      <c r="B76" s="12"/>
      <c r="C76" s="12"/>
      <c r="D76" s="12"/>
    </row>
  </sheetData>
  <mergeCells count="16">
    <mergeCell ref="D37:E37"/>
    <mergeCell ref="A40:A41"/>
    <mergeCell ref="N29:O29"/>
    <mergeCell ref="B34:C34"/>
    <mergeCell ref="D34:E34"/>
    <mergeCell ref="F34:G34"/>
    <mergeCell ref="H34:I34"/>
    <mergeCell ref="J34:K34"/>
    <mergeCell ref="L34:M34"/>
    <mergeCell ref="N34:O34"/>
    <mergeCell ref="B29:C29"/>
    <mergeCell ref="D29:E29"/>
    <mergeCell ref="F29:G29"/>
    <mergeCell ref="H29:I29"/>
    <mergeCell ref="J29:K29"/>
    <mergeCell ref="L29:M2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N17" sqref="N17"/>
    </sheetView>
  </sheetViews>
  <sheetFormatPr defaultRowHeight="15" x14ac:dyDescent="0.25"/>
  <cols>
    <col min="5" max="5" width="16.5703125" customWidth="1"/>
    <col min="6" max="6" width="18" customWidth="1"/>
  </cols>
  <sheetData>
    <row r="1" spans="1:6" x14ac:dyDescent="0.25">
      <c r="A1" t="s">
        <v>330</v>
      </c>
    </row>
    <row r="2" spans="1:6" x14ac:dyDescent="0.25">
      <c r="A2" t="s">
        <v>331</v>
      </c>
    </row>
    <row r="3" spans="1:6" x14ac:dyDescent="0.25">
      <c r="A3" t="s">
        <v>332</v>
      </c>
    </row>
    <row r="4" spans="1:6" x14ac:dyDescent="0.25">
      <c r="E4" s="348" t="s">
        <v>262</v>
      </c>
      <c r="F4" s="347"/>
    </row>
    <row r="5" spans="1:6" x14ac:dyDescent="0.25">
      <c r="E5" s="157" t="s">
        <v>333</v>
      </c>
      <c r="F5" s="154" t="s">
        <v>334</v>
      </c>
    </row>
    <row r="6" spans="1:6" x14ac:dyDescent="0.25">
      <c r="C6" s="352" t="s">
        <v>261</v>
      </c>
      <c r="D6" s="103" t="s">
        <v>335</v>
      </c>
      <c r="E6" s="156">
        <v>9.6</v>
      </c>
      <c r="F6" s="153">
        <v>9</v>
      </c>
    </row>
    <row r="7" spans="1:6" x14ac:dyDescent="0.25">
      <c r="C7" s="353"/>
      <c r="D7" s="105" t="s">
        <v>336</v>
      </c>
      <c r="E7" s="158">
        <v>9.98</v>
      </c>
      <c r="F7" s="155">
        <v>9.8000000000000007</v>
      </c>
    </row>
    <row r="9" spans="1:6" x14ac:dyDescent="0.25">
      <c r="A9" t="s">
        <v>337</v>
      </c>
      <c r="C9" s="32"/>
    </row>
    <row r="10" spans="1:6" x14ac:dyDescent="0.25">
      <c r="A10" t="s">
        <v>338</v>
      </c>
      <c r="C10" s="32"/>
    </row>
    <row r="11" spans="1:6" x14ac:dyDescent="0.25">
      <c r="A11" t="s">
        <v>339</v>
      </c>
      <c r="C11" s="32"/>
    </row>
    <row r="12" spans="1:6" x14ac:dyDescent="0.25">
      <c r="C12" s="54"/>
    </row>
    <row r="13" spans="1:6" x14ac:dyDescent="0.25">
      <c r="C13" s="54"/>
    </row>
    <row r="14" spans="1:6" x14ac:dyDescent="0.25">
      <c r="A14" t="s">
        <v>340</v>
      </c>
    </row>
    <row r="15" spans="1:6" x14ac:dyDescent="0.25">
      <c r="A15" t="s">
        <v>341</v>
      </c>
    </row>
    <row r="16" spans="1:6" x14ac:dyDescent="0.25">
      <c r="A16" t="s">
        <v>342</v>
      </c>
      <c r="E16" s="348" t="s">
        <v>262</v>
      </c>
      <c r="F16" s="347"/>
    </row>
    <row r="17" spans="1:6" x14ac:dyDescent="0.25">
      <c r="E17" s="157">
        <v>1.4999999999999999E-2</v>
      </c>
      <c r="F17" s="154">
        <v>0.06</v>
      </c>
    </row>
    <row r="18" spans="1:6" x14ac:dyDescent="0.25">
      <c r="C18" s="352" t="s">
        <v>261</v>
      </c>
      <c r="D18" s="103">
        <v>125</v>
      </c>
      <c r="E18" s="156" t="s">
        <v>343</v>
      </c>
      <c r="F18" s="153" t="s">
        <v>344</v>
      </c>
    </row>
    <row r="19" spans="1:6" x14ac:dyDescent="0.25">
      <c r="C19" s="353"/>
      <c r="D19" s="105">
        <v>200</v>
      </c>
      <c r="E19" s="158" t="s">
        <v>345</v>
      </c>
      <c r="F19" s="155" t="s">
        <v>346</v>
      </c>
    </row>
    <row r="21" spans="1:6" x14ac:dyDescent="0.25">
      <c r="A21" t="s">
        <v>337</v>
      </c>
      <c r="C21" s="159"/>
    </row>
    <row r="22" spans="1:6" x14ac:dyDescent="0.25">
      <c r="A22" t="s">
        <v>338</v>
      </c>
      <c r="C22" s="159"/>
    </row>
    <row r="23" spans="1:6" x14ac:dyDescent="0.25">
      <c r="A23" t="s">
        <v>339</v>
      </c>
      <c r="C23" s="159"/>
    </row>
    <row r="25" spans="1:6" x14ac:dyDescent="0.25">
      <c r="A25" t="s">
        <v>340</v>
      </c>
    </row>
    <row r="26" spans="1:6" x14ac:dyDescent="0.25">
      <c r="A26" t="s">
        <v>341</v>
      </c>
    </row>
    <row r="27" spans="1:6" x14ac:dyDescent="0.25">
      <c r="A27" t="s">
        <v>342</v>
      </c>
      <c r="E27" s="348" t="s">
        <v>262</v>
      </c>
      <c r="F27" s="347"/>
    </row>
    <row r="28" spans="1:6" x14ac:dyDescent="0.25">
      <c r="E28" s="157">
        <v>0.03</v>
      </c>
      <c r="F28" s="154">
        <v>0.06</v>
      </c>
    </row>
    <row r="29" spans="1:6" x14ac:dyDescent="0.25">
      <c r="C29" s="352" t="s">
        <v>261</v>
      </c>
      <c r="D29" s="103">
        <v>125</v>
      </c>
      <c r="E29" s="156" t="s">
        <v>347</v>
      </c>
      <c r="F29" s="153" t="s">
        <v>344</v>
      </c>
    </row>
    <row r="30" spans="1:6" x14ac:dyDescent="0.25">
      <c r="C30" s="353"/>
      <c r="D30" s="105">
        <v>200</v>
      </c>
      <c r="E30" s="158" t="s">
        <v>348</v>
      </c>
      <c r="F30" s="155" t="s">
        <v>346</v>
      </c>
    </row>
    <row r="32" spans="1:6" x14ac:dyDescent="0.25">
      <c r="A32" t="s">
        <v>337</v>
      </c>
      <c r="C32" s="159"/>
    </row>
    <row r="33" spans="1:3" x14ac:dyDescent="0.25">
      <c r="A33" t="s">
        <v>338</v>
      </c>
      <c r="C33" s="159"/>
    </row>
    <row r="34" spans="1:3" x14ac:dyDescent="0.25">
      <c r="A34" t="s">
        <v>339</v>
      </c>
      <c r="C34" s="159"/>
    </row>
  </sheetData>
  <mergeCells count="6">
    <mergeCell ref="C29:C30"/>
    <mergeCell ref="E4:F4"/>
    <mergeCell ref="C6:C7"/>
    <mergeCell ref="E16:F16"/>
    <mergeCell ref="C18:C19"/>
    <mergeCell ref="E27:F2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zoomScaleNormal="100" workbookViewId="0">
      <selection activeCell="H30" sqref="H30"/>
    </sheetView>
  </sheetViews>
  <sheetFormatPr defaultRowHeight="15" x14ac:dyDescent="0.25"/>
  <sheetData>
    <row r="1" spans="1:7" x14ac:dyDescent="0.25">
      <c r="A1" t="s">
        <v>0</v>
      </c>
      <c r="B1" s="2"/>
      <c r="C1" s="2" t="s">
        <v>261</v>
      </c>
      <c r="D1" s="2" t="s">
        <v>262</v>
      </c>
      <c r="E1" s="2" t="s">
        <v>263</v>
      </c>
    </row>
    <row r="2" spans="1:7" x14ac:dyDescent="0.25">
      <c r="B2" s="2" t="s">
        <v>372</v>
      </c>
      <c r="C2" s="2" t="s">
        <v>373</v>
      </c>
      <c r="D2" s="2" t="s">
        <v>374</v>
      </c>
      <c r="E2" s="2" t="s">
        <v>375</v>
      </c>
      <c r="F2" t="s">
        <v>376</v>
      </c>
      <c r="G2" t="s">
        <v>377</v>
      </c>
    </row>
    <row r="3" spans="1:7" x14ac:dyDescent="0.25">
      <c r="B3" s="170">
        <v>6</v>
      </c>
      <c r="C3" s="170">
        <v>45</v>
      </c>
      <c r="D3" s="170">
        <v>6</v>
      </c>
      <c r="E3" s="170">
        <v>11</v>
      </c>
      <c r="F3" s="170">
        <v>16</v>
      </c>
      <c r="G3" s="170">
        <v>17.600000000000001</v>
      </c>
    </row>
    <row r="4" spans="1:7" x14ac:dyDescent="0.25">
      <c r="B4" s="170">
        <v>8</v>
      </c>
      <c r="C4" s="170">
        <v>45</v>
      </c>
      <c r="D4" s="170">
        <v>6</v>
      </c>
      <c r="E4" s="170">
        <v>16</v>
      </c>
      <c r="F4" s="170">
        <v>21</v>
      </c>
      <c r="G4" s="170">
        <v>20.2</v>
      </c>
    </row>
    <row r="5" spans="1:7" x14ac:dyDescent="0.25">
      <c r="B5" s="170">
        <v>1</v>
      </c>
      <c r="C5" s="170">
        <v>45</v>
      </c>
      <c r="D5" s="170">
        <v>10</v>
      </c>
      <c r="E5" s="170">
        <v>11</v>
      </c>
      <c r="F5" s="170">
        <v>15</v>
      </c>
      <c r="G5" s="170">
        <v>14.8</v>
      </c>
    </row>
    <row r="6" spans="1:7" x14ac:dyDescent="0.25">
      <c r="B6" s="170">
        <v>4</v>
      </c>
      <c r="C6" s="170">
        <v>45</v>
      </c>
      <c r="D6" s="170">
        <v>10</v>
      </c>
      <c r="E6" s="170">
        <v>16</v>
      </c>
      <c r="F6" s="170">
        <v>18</v>
      </c>
      <c r="G6" s="170">
        <v>17.3</v>
      </c>
    </row>
    <row r="7" spans="1:7" x14ac:dyDescent="0.25">
      <c r="B7" s="170">
        <v>2</v>
      </c>
      <c r="C7" s="170">
        <v>90</v>
      </c>
      <c r="D7" s="170">
        <v>6</v>
      </c>
      <c r="E7" s="170">
        <v>11</v>
      </c>
      <c r="F7" s="170">
        <v>17.5</v>
      </c>
      <c r="G7" s="170">
        <v>17.7</v>
      </c>
    </row>
    <row r="8" spans="1:7" x14ac:dyDescent="0.25">
      <c r="B8" s="170">
        <v>5</v>
      </c>
      <c r="C8" s="170">
        <v>90</v>
      </c>
      <c r="D8" s="170">
        <v>6</v>
      </c>
      <c r="E8" s="170">
        <v>16</v>
      </c>
      <c r="F8" s="170">
        <v>21.5</v>
      </c>
      <c r="G8" s="170">
        <v>20.9</v>
      </c>
    </row>
    <row r="9" spans="1:7" x14ac:dyDescent="0.25">
      <c r="B9" s="170">
        <v>3</v>
      </c>
      <c r="C9" s="170">
        <v>90</v>
      </c>
      <c r="D9" s="170">
        <v>10</v>
      </c>
      <c r="E9" s="170">
        <v>11</v>
      </c>
      <c r="F9" s="170">
        <v>24.2</v>
      </c>
      <c r="G9" s="170">
        <v>23.1</v>
      </c>
    </row>
    <row r="10" spans="1:7" x14ac:dyDescent="0.25">
      <c r="B10" s="170">
        <v>7</v>
      </c>
      <c r="C10" s="170">
        <v>90</v>
      </c>
      <c r="D10" s="170">
        <v>10</v>
      </c>
      <c r="E10" s="170">
        <v>16</v>
      </c>
      <c r="F10" s="170">
        <v>27.6</v>
      </c>
      <c r="G10" s="170">
        <v>28.2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"/>
  <sheetViews>
    <sheetView workbookViewId="0">
      <selection activeCell="I33" sqref="I33"/>
    </sheetView>
  </sheetViews>
  <sheetFormatPr defaultRowHeight="15" x14ac:dyDescent="0.25"/>
  <cols>
    <col min="4" max="4" width="14.140625" bestFit="1" customWidth="1"/>
  </cols>
  <sheetData>
    <row r="1" spans="1:5" x14ac:dyDescent="0.25">
      <c r="A1" s="114" t="s">
        <v>240</v>
      </c>
    </row>
    <row r="3" spans="1:5" ht="18.75" x14ac:dyDescent="0.3">
      <c r="A3" s="117" t="s">
        <v>238</v>
      </c>
    </row>
    <row r="4" spans="1:5" x14ac:dyDescent="0.25">
      <c r="A4" t="s">
        <v>247</v>
      </c>
    </row>
    <row r="5" spans="1:5" x14ac:dyDescent="0.25">
      <c r="A5" t="s">
        <v>248</v>
      </c>
    </row>
    <row r="8" spans="1:5" x14ac:dyDescent="0.25">
      <c r="A8" t="s">
        <v>220</v>
      </c>
      <c r="E8" t="s">
        <v>221</v>
      </c>
    </row>
    <row r="9" spans="1:5" x14ac:dyDescent="0.25">
      <c r="A9" t="s">
        <v>222</v>
      </c>
      <c r="E9" t="s">
        <v>222</v>
      </c>
    </row>
    <row r="10" spans="1:5" x14ac:dyDescent="0.25">
      <c r="B10">
        <v>40.299999999999997</v>
      </c>
      <c r="C10" s="112"/>
      <c r="E10">
        <v>41.5</v>
      </c>
    </row>
    <row r="11" spans="1:5" x14ac:dyDescent="0.25">
      <c r="B11">
        <v>40.5</v>
      </c>
      <c r="C11" s="112"/>
      <c r="E11">
        <v>40</v>
      </c>
    </row>
    <row r="12" spans="1:5" x14ac:dyDescent="0.25">
      <c r="B12">
        <v>40.700000000000003</v>
      </c>
      <c r="C12" s="112"/>
      <c r="E12">
        <v>39.299999999999997</v>
      </c>
    </row>
    <row r="13" spans="1:5" x14ac:dyDescent="0.25">
      <c r="B13">
        <v>40.200000000000003</v>
      </c>
      <c r="C13" s="112"/>
      <c r="E13">
        <v>40.9</v>
      </c>
    </row>
    <row r="14" spans="1:5" x14ac:dyDescent="0.25">
      <c r="B14">
        <v>40.6</v>
      </c>
      <c r="C14" s="112"/>
      <c r="D14" s="3" t="s">
        <v>223</v>
      </c>
      <c r="E14" s="38"/>
    </row>
    <row r="15" spans="1:5" x14ac:dyDescent="0.25">
      <c r="A15" s="3" t="s">
        <v>224</v>
      </c>
      <c r="B15" s="38"/>
      <c r="C15" s="113"/>
      <c r="D15" s="3" t="s">
        <v>225</v>
      </c>
      <c r="E15" s="32"/>
    </row>
    <row r="16" spans="1:5" x14ac:dyDescent="0.25">
      <c r="A16" s="3" t="s">
        <v>226</v>
      </c>
      <c r="B16" s="32"/>
    </row>
    <row r="18" spans="1:9" x14ac:dyDescent="0.25">
      <c r="A18" t="s">
        <v>227</v>
      </c>
      <c r="D18" s="32"/>
      <c r="E18" s="2" t="s">
        <v>228</v>
      </c>
      <c r="F18" s="32"/>
      <c r="G18" t="s">
        <v>229</v>
      </c>
      <c r="I18" t="s">
        <v>239</v>
      </c>
    </row>
    <row r="20" spans="1:9" x14ac:dyDescent="0.25">
      <c r="A20" t="s">
        <v>230</v>
      </c>
      <c r="B20" s="32" t="e">
        <f>(B16*E15*(E14-B15)^2)/(B16+E15)</f>
        <v>#DIV/0!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2"/>
  <sheetViews>
    <sheetView zoomScale="130" zoomScaleNormal="130" workbookViewId="0">
      <selection activeCell="E11" sqref="E11"/>
    </sheetView>
  </sheetViews>
  <sheetFormatPr defaultRowHeight="15" x14ac:dyDescent="0.25"/>
  <sheetData>
    <row r="1" spans="1:16" x14ac:dyDescent="0.25">
      <c r="A1" s="3" t="s">
        <v>0</v>
      </c>
      <c r="B1" t="s">
        <v>1</v>
      </c>
    </row>
    <row r="2" spans="1:16" ht="18" x14ac:dyDescent="0.35">
      <c r="B2" t="s">
        <v>68</v>
      </c>
    </row>
    <row r="3" spans="1:16" x14ac:dyDescent="0.25">
      <c r="B3" t="s">
        <v>30</v>
      </c>
    </row>
    <row r="4" spans="1:16" ht="17.25" x14ac:dyDescent="0.25">
      <c r="B4" t="s">
        <v>2</v>
      </c>
    </row>
    <row r="5" spans="1:16" x14ac:dyDescent="0.25">
      <c r="B5" t="s">
        <v>3</v>
      </c>
    </row>
    <row r="6" spans="1:16" x14ac:dyDescent="0.25">
      <c r="B6" t="s">
        <v>4</v>
      </c>
      <c r="E6" s="1">
        <v>0.05</v>
      </c>
      <c r="F6" t="s">
        <v>5</v>
      </c>
      <c r="G6" s="26"/>
    </row>
    <row r="7" spans="1:16" x14ac:dyDescent="0.25">
      <c r="B7" t="s">
        <v>29</v>
      </c>
    </row>
    <row r="8" spans="1:16" x14ac:dyDescent="0.25">
      <c r="B8" s="5" t="s">
        <v>6</v>
      </c>
      <c r="C8" s="5" t="s">
        <v>7</v>
      </c>
      <c r="D8" s="5" t="s">
        <v>8</v>
      </c>
      <c r="E8" s="5" t="s">
        <v>9</v>
      </c>
    </row>
    <row r="9" spans="1:16" x14ac:dyDescent="0.25">
      <c r="B9" s="5">
        <v>77</v>
      </c>
      <c r="C9" s="5">
        <v>98</v>
      </c>
      <c r="D9" s="5">
        <v>50</v>
      </c>
      <c r="E9" s="5">
        <v>69</v>
      </c>
    </row>
    <row r="10" spans="1:16" x14ac:dyDescent="0.25">
      <c r="B10" s="9">
        <v>63</v>
      </c>
      <c r="C10" s="9">
        <v>82</v>
      </c>
      <c r="D10" s="9">
        <v>52</v>
      </c>
      <c r="E10" s="9">
        <v>61</v>
      </c>
    </row>
    <row r="13" spans="1:16" ht="18" x14ac:dyDescent="0.35">
      <c r="H13" s="2" t="s">
        <v>33</v>
      </c>
      <c r="I13" s="2" t="s">
        <v>34</v>
      </c>
      <c r="J13" s="2" t="s">
        <v>44</v>
      </c>
      <c r="K13" s="2" t="s">
        <v>35</v>
      </c>
    </row>
    <row r="14" spans="1:16" ht="18" x14ac:dyDescent="0.35">
      <c r="H14" s="15">
        <v>1</v>
      </c>
      <c r="I14" s="15" t="s">
        <v>31</v>
      </c>
      <c r="J14" s="15" t="s">
        <v>32</v>
      </c>
      <c r="K14" s="15" t="s">
        <v>70</v>
      </c>
      <c r="L14" s="5" t="s">
        <v>12</v>
      </c>
      <c r="M14" s="15" t="s">
        <v>139</v>
      </c>
      <c r="N14" s="15" t="s">
        <v>138</v>
      </c>
      <c r="O14" s="15" t="s">
        <v>137</v>
      </c>
      <c r="P14" s="15" t="s">
        <v>136</v>
      </c>
    </row>
    <row r="15" spans="1:16" x14ac:dyDescent="0.25">
      <c r="H15" s="20"/>
      <c r="I15" s="34"/>
      <c r="J15" s="34"/>
      <c r="K15" s="21"/>
      <c r="L15" s="7">
        <v>77</v>
      </c>
      <c r="M15" s="20"/>
      <c r="N15" s="34"/>
      <c r="O15" s="34"/>
      <c r="P15" s="21"/>
    </row>
    <row r="16" spans="1:16" x14ac:dyDescent="0.25">
      <c r="H16" s="22"/>
      <c r="I16" s="25"/>
      <c r="J16" s="25"/>
      <c r="K16" s="23"/>
      <c r="L16" s="7">
        <v>63</v>
      </c>
      <c r="M16" s="22"/>
      <c r="N16" s="25"/>
      <c r="O16" s="25"/>
      <c r="P16" s="23"/>
    </row>
    <row r="17" spans="2:16" x14ac:dyDescent="0.25">
      <c r="H17" s="22"/>
      <c r="I17" s="25"/>
      <c r="J17" s="25"/>
      <c r="K17" s="23"/>
      <c r="L17" s="7">
        <v>98</v>
      </c>
      <c r="M17" s="22"/>
      <c r="N17" s="25"/>
      <c r="O17" s="25"/>
      <c r="P17" s="23"/>
    </row>
    <row r="18" spans="2:16" x14ac:dyDescent="0.25">
      <c r="H18" s="22"/>
      <c r="I18" s="25"/>
      <c r="J18" s="25"/>
      <c r="K18" s="23"/>
      <c r="L18" s="7">
        <v>82</v>
      </c>
      <c r="M18" s="22"/>
      <c r="N18" s="25"/>
      <c r="O18" s="25"/>
      <c r="P18" s="23"/>
    </row>
    <row r="19" spans="2:16" x14ac:dyDescent="0.25">
      <c r="H19" s="22"/>
      <c r="I19" s="25"/>
      <c r="J19" s="25"/>
      <c r="K19" s="23"/>
      <c r="L19" s="7">
        <v>50</v>
      </c>
      <c r="M19" s="22"/>
      <c r="N19" s="25"/>
      <c r="O19" s="25"/>
      <c r="P19" s="23"/>
    </row>
    <row r="20" spans="2:16" x14ac:dyDescent="0.25">
      <c r="H20" s="22"/>
      <c r="I20" s="25"/>
      <c r="J20" s="25"/>
      <c r="K20" s="23"/>
      <c r="L20" s="7">
        <v>52</v>
      </c>
      <c r="M20" s="22"/>
      <c r="N20" s="25"/>
      <c r="O20" s="25"/>
      <c r="P20" s="23"/>
    </row>
    <row r="21" spans="2:16" x14ac:dyDescent="0.25">
      <c r="H21" s="22"/>
      <c r="I21" s="25"/>
      <c r="J21" s="25"/>
      <c r="K21" s="23"/>
      <c r="L21" s="7">
        <v>69</v>
      </c>
      <c r="M21" s="22"/>
      <c r="N21" s="25"/>
      <c r="O21" s="25"/>
      <c r="P21" s="23"/>
    </row>
    <row r="22" spans="2:16" x14ac:dyDescent="0.25">
      <c r="H22" s="268"/>
      <c r="I22" s="37"/>
      <c r="J22" s="37"/>
      <c r="K22" s="269"/>
      <c r="L22" s="7">
        <v>61</v>
      </c>
      <c r="M22" s="268"/>
      <c r="N22" s="37"/>
      <c r="O22" s="37"/>
      <c r="P22" s="269"/>
    </row>
    <row r="23" spans="2:16" x14ac:dyDescent="0.25">
      <c r="G23" s="11" t="s">
        <v>98</v>
      </c>
      <c r="H23" s="62"/>
      <c r="I23" s="62"/>
      <c r="J23" s="62"/>
      <c r="K23" s="62"/>
      <c r="L23" s="62"/>
      <c r="M23" s="278"/>
      <c r="N23" s="278"/>
      <c r="O23" s="278"/>
      <c r="P23" s="278"/>
    </row>
    <row r="24" spans="2:16" ht="18" x14ac:dyDescent="0.35">
      <c r="M24" s="60" t="s">
        <v>57</v>
      </c>
      <c r="N24" s="60" t="s">
        <v>58</v>
      </c>
      <c r="O24" s="60" t="s">
        <v>59</v>
      </c>
      <c r="P24" s="60" t="s">
        <v>60</v>
      </c>
    </row>
    <row r="25" spans="2:16" x14ac:dyDescent="0.25">
      <c r="M25" s="61"/>
      <c r="N25" s="61"/>
      <c r="O25" s="61"/>
      <c r="P25" s="61"/>
    </row>
    <row r="26" spans="2:16" x14ac:dyDescent="0.25">
      <c r="B26" t="s">
        <v>97</v>
      </c>
    </row>
    <row r="29" spans="2:16" x14ac:dyDescent="0.25">
      <c r="P29" s="50"/>
    </row>
    <row r="30" spans="2:16" x14ac:dyDescent="0.25">
      <c r="P30" s="50"/>
    </row>
    <row r="31" spans="2:16" x14ac:dyDescent="0.25">
      <c r="P31" s="50"/>
    </row>
    <row r="32" spans="2:16" x14ac:dyDescent="0.25">
      <c r="P32" s="50"/>
    </row>
  </sheetData>
  <pageMargins left="0.7" right="0.7" top="0.75" bottom="0.75" header="0.3" footer="0.3"/>
  <pageSetup paperSize="9" orientation="portrait" horizontalDpi="300" verticalDpi="300" copies="0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0"/>
  <sheetViews>
    <sheetView workbookViewId="0"/>
  </sheetViews>
  <sheetFormatPr defaultRowHeight="15" x14ac:dyDescent="0.25"/>
  <sheetData>
    <row r="1" spans="1:9" x14ac:dyDescent="0.25">
      <c r="B1" s="2" t="s">
        <v>13</v>
      </c>
      <c r="C1" s="2" t="s">
        <v>14</v>
      </c>
      <c r="D1" s="2" t="s">
        <v>202</v>
      </c>
      <c r="E1" s="2" t="s">
        <v>203</v>
      </c>
      <c r="F1" s="2" t="s">
        <v>204</v>
      </c>
      <c r="G1" s="2" t="s">
        <v>205</v>
      </c>
    </row>
    <row r="2" spans="1:9" x14ac:dyDescent="0.25">
      <c r="B2" s="4">
        <v>-1</v>
      </c>
      <c r="C2" s="100">
        <v>-1</v>
      </c>
      <c r="D2" s="100">
        <f>B2^2</f>
        <v>1</v>
      </c>
      <c r="E2" s="100">
        <f>C2^2</f>
        <v>1</v>
      </c>
      <c r="F2" s="89">
        <f>B2*C2</f>
        <v>1</v>
      </c>
      <c r="G2" s="2">
        <v>43</v>
      </c>
    </row>
    <row r="3" spans="1:9" x14ac:dyDescent="0.25">
      <c r="B3" s="6">
        <v>1</v>
      </c>
      <c r="C3" s="15">
        <v>-1</v>
      </c>
      <c r="D3" s="15">
        <f t="shared" ref="D3:E13" si="0">B3^2</f>
        <v>1</v>
      </c>
      <c r="E3" s="15">
        <f t="shared" si="0"/>
        <v>1</v>
      </c>
      <c r="F3" s="101">
        <f t="shared" ref="F3:F13" si="1">B3*C3</f>
        <v>-1</v>
      </c>
      <c r="G3" s="2">
        <v>78</v>
      </c>
    </row>
    <row r="4" spans="1:9" x14ac:dyDescent="0.25">
      <c r="B4" s="6">
        <v>-1</v>
      </c>
      <c r="C4" s="15">
        <v>1</v>
      </c>
      <c r="D4" s="15">
        <f t="shared" si="0"/>
        <v>1</v>
      </c>
      <c r="E4" s="15">
        <f t="shared" si="0"/>
        <v>1</v>
      </c>
      <c r="F4" s="101">
        <f t="shared" si="1"/>
        <v>-1</v>
      </c>
      <c r="G4" s="2">
        <v>69</v>
      </c>
    </row>
    <row r="5" spans="1:9" x14ac:dyDescent="0.25">
      <c r="B5" s="6">
        <v>1</v>
      </c>
      <c r="C5" s="15">
        <v>1</v>
      </c>
      <c r="D5" s="15">
        <f t="shared" si="0"/>
        <v>1</v>
      </c>
      <c r="E5" s="15">
        <f t="shared" si="0"/>
        <v>1</v>
      </c>
      <c r="F5" s="101">
        <f t="shared" si="1"/>
        <v>1</v>
      </c>
      <c r="G5" s="2">
        <v>73</v>
      </c>
    </row>
    <row r="6" spans="1:9" x14ac:dyDescent="0.25">
      <c r="B6" s="6">
        <v>-1.4139999999999999</v>
      </c>
      <c r="C6" s="15">
        <v>0</v>
      </c>
      <c r="D6" s="15">
        <f t="shared" si="0"/>
        <v>1.9993959999999997</v>
      </c>
      <c r="E6" s="15">
        <f t="shared" si="0"/>
        <v>0</v>
      </c>
      <c r="F6" s="101">
        <f t="shared" si="1"/>
        <v>0</v>
      </c>
      <c r="G6" s="2">
        <v>48</v>
      </c>
    </row>
    <row r="7" spans="1:9" x14ac:dyDescent="0.25">
      <c r="B7" s="6">
        <v>1.4139999999999999</v>
      </c>
      <c r="C7" s="15">
        <v>0</v>
      </c>
      <c r="D7" s="15">
        <f t="shared" si="0"/>
        <v>1.9993959999999997</v>
      </c>
      <c r="E7" s="15">
        <f t="shared" si="0"/>
        <v>0</v>
      </c>
      <c r="F7" s="101">
        <f t="shared" si="1"/>
        <v>0</v>
      </c>
      <c r="G7" s="2">
        <v>76</v>
      </c>
    </row>
    <row r="8" spans="1:9" x14ac:dyDescent="0.25">
      <c r="B8" s="6">
        <v>0</v>
      </c>
      <c r="C8" s="15">
        <v>-1.4139999999999999</v>
      </c>
      <c r="D8" s="15">
        <f t="shared" si="0"/>
        <v>0</v>
      </c>
      <c r="E8" s="15">
        <f t="shared" si="0"/>
        <v>1.9993959999999997</v>
      </c>
      <c r="F8" s="101">
        <f t="shared" si="1"/>
        <v>0</v>
      </c>
      <c r="G8" s="2">
        <v>65</v>
      </c>
    </row>
    <row r="9" spans="1:9" x14ac:dyDescent="0.25">
      <c r="B9" s="6">
        <v>0</v>
      </c>
      <c r="C9" s="15">
        <v>1.4139999999999999</v>
      </c>
      <c r="D9" s="15">
        <f t="shared" si="0"/>
        <v>0</v>
      </c>
      <c r="E9" s="15">
        <f t="shared" si="0"/>
        <v>1.9993959999999997</v>
      </c>
      <c r="F9" s="101">
        <f t="shared" si="1"/>
        <v>0</v>
      </c>
      <c r="G9" s="2">
        <v>74</v>
      </c>
    </row>
    <row r="10" spans="1:9" x14ac:dyDescent="0.25">
      <c r="B10" s="6">
        <v>0</v>
      </c>
      <c r="C10" s="15">
        <v>0</v>
      </c>
      <c r="D10" s="15">
        <f t="shared" si="0"/>
        <v>0</v>
      </c>
      <c r="E10" s="15">
        <f t="shared" si="0"/>
        <v>0</v>
      </c>
      <c r="F10" s="101">
        <f t="shared" si="1"/>
        <v>0</v>
      </c>
      <c r="G10" s="2">
        <v>76</v>
      </c>
    </row>
    <row r="11" spans="1:9" x14ac:dyDescent="0.25">
      <c r="B11" s="6">
        <v>0</v>
      </c>
      <c r="C11" s="15">
        <v>0</v>
      </c>
      <c r="D11" s="15">
        <f t="shared" si="0"/>
        <v>0</v>
      </c>
      <c r="E11" s="15">
        <f t="shared" si="0"/>
        <v>0</v>
      </c>
      <c r="F11" s="101">
        <f t="shared" si="1"/>
        <v>0</v>
      </c>
      <c r="G11" s="2">
        <v>79</v>
      </c>
    </row>
    <row r="12" spans="1:9" x14ac:dyDescent="0.25">
      <c r="B12" s="6">
        <v>0</v>
      </c>
      <c r="C12" s="15">
        <v>0</v>
      </c>
      <c r="D12" s="15">
        <f t="shared" si="0"/>
        <v>0</v>
      </c>
      <c r="E12" s="15">
        <f t="shared" si="0"/>
        <v>0</v>
      </c>
      <c r="F12" s="101">
        <f t="shared" si="1"/>
        <v>0</v>
      </c>
      <c r="G12" s="2">
        <v>83</v>
      </c>
    </row>
    <row r="13" spans="1:9" x14ac:dyDescent="0.25">
      <c r="B13" s="8">
        <v>0</v>
      </c>
      <c r="C13" s="102">
        <v>0</v>
      </c>
      <c r="D13" s="102">
        <f t="shared" si="0"/>
        <v>0</v>
      </c>
      <c r="E13" s="102">
        <f t="shared" si="0"/>
        <v>0</v>
      </c>
      <c r="F13" s="90">
        <f t="shared" si="1"/>
        <v>0</v>
      </c>
      <c r="G13" s="2">
        <v>81</v>
      </c>
    </row>
    <row r="16" spans="1:9" x14ac:dyDescent="0.25">
      <c r="A16" s="12"/>
      <c r="B16" s="12"/>
      <c r="C16" s="12"/>
      <c r="D16" s="12"/>
      <c r="E16" s="12"/>
      <c r="F16" s="12"/>
      <c r="G16" s="12"/>
      <c r="H16" s="12"/>
      <c r="I16" s="12"/>
    </row>
    <row r="17" spans="1:9" x14ac:dyDescent="0.25">
      <c r="A17" s="58"/>
      <c r="B17" s="58"/>
      <c r="C17" s="12"/>
      <c r="D17" s="12"/>
      <c r="E17" s="12"/>
      <c r="F17" s="12"/>
      <c r="G17" s="12"/>
      <c r="H17" s="12"/>
      <c r="I17" s="12"/>
    </row>
    <row r="18" spans="1:9" x14ac:dyDescent="0.25">
      <c r="A18" s="50"/>
      <c r="B18" s="50"/>
      <c r="C18" s="12"/>
      <c r="D18" s="12"/>
      <c r="E18" s="12"/>
      <c r="F18" s="12"/>
      <c r="G18" s="12"/>
      <c r="H18" s="12"/>
      <c r="I18" s="12"/>
    </row>
    <row r="19" spans="1:9" x14ac:dyDescent="0.25">
      <c r="A19" s="50"/>
      <c r="B19" s="50"/>
      <c r="C19" s="12"/>
      <c r="D19" s="12"/>
      <c r="E19" s="12"/>
      <c r="F19" s="12"/>
      <c r="G19" s="12"/>
      <c r="H19" s="12"/>
      <c r="I19" s="12"/>
    </row>
    <row r="20" spans="1:9" x14ac:dyDescent="0.25">
      <c r="A20" s="50"/>
      <c r="B20" s="50"/>
      <c r="C20" s="12"/>
      <c r="D20" s="12"/>
      <c r="E20" s="12"/>
      <c r="F20" s="12"/>
      <c r="G20" s="12"/>
      <c r="H20" s="12"/>
      <c r="I20" s="12"/>
    </row>
    <row r="21" spans="1:9" x14ac:dyDescent="0.25">
      <c r="A21" s="50"/>
      <c r="B21" s="50"/>
      <c r="C21" s="12"/>
      <c r="D21" s="12"/>
      <c r="E21" s="12"/>
      <c r="F21" s="12"/>
      <c r="G21" s="12"/>
      <c r="H21" s="12"/>
      <c r="I21" s="12"/>
    </row>
    <row r="22" spans="1:9" x14ac:dyDescent="0.25">
      <c r="A22" s="50"/>
      <c r="B22" s="50"/>
      <c r="C22" s="12"/>
      <c r="D22" s="12"/>
      <c r="E22" s="12"/>
      <c r="F22" s="12"/>
      <c r="G22" s="12"/>
      <c r="H22" s="12"/>
      <c r="I22" s="12"/>
    </row>
    <row r="23" spans="1:9" x14ac:dyDescent="0.25">
      <c r="A23" s="12"/>
      <c r="B23" s="12"/>
      <c r="C23" s="12"/>
      <c r="D23" s="12"/>
      <c r="E23" s="12"/>
      <c r="F23" s="12"/>
      <c r="G23" s="12"/>
      <c r="H23" s="12"/>
      <c r="I23" s="12"/>
    </row>
    <row r="24" spans="1:9" x14ac:dyDescent="0.25">
      <c r="A24" s="12"/>
      <c r="B24" s="12"/>
      <c r="C24" s="12"/>
      <c r="D24" s="12"/>
      <c r="E24" s="12"/>
      <c r="F24" s="12"/>
      <c r="G24" s="12"/>
      <c r="H24" s="12"/>
      <c r="I24" s="12"/>
    </row>
    <row r="25" spans="1:9" x14ac:dyDescent="0.25">
      <c r="A25" s="59"/>
      <c r="B25" s="59"/>
      <c r="C25" s="59"/>
      <c r="D25" s="59"/>
      <c r="E25" s="59"/>
      <c r="F25" s="59"/>
      <c r="G25" s="12"/>
      <c r="H25" s="12"/>
      <c r="I25" s="12"/>
    </row>
    <row r="26" spans="1:9" x14ac:dyDescent="0.25">
      <c r="A26" s="50"/>
      <c r="B26" s="50"/>
      <c r="C26" s="50"/>
      <c r="D26" s="50"/>
      <c r="E26" s="50"/>
      <c r="F26" s="50"/>
      <c r="G26" s="12"/>
      <c r="H26" s="12"/>
      <c r="I26" s="12"/>
    </row>
    <row r="27" spans="1:9" x14ac:dyDescent="0.25">
      <c r="A27" s="50"/>
      <c r="B27" s="50"/>
      <c r="C27" s="50"/>
      <c r="D27" s="50"/>
      <c r="E27" s="50"/>
      <c r="F27" s="50"/>
      <c r="G27" s="12"/>
      <c r="H27" s="12"/>
      <c r="I27" s="69"/>
    </row>
    <row r="28" spans="1:9" x14ac:dyDescent="0.25">
      <c r="A28" s="50"/>
      <c r="B28" s="50"/>
      <c r="C28" s="50"/>
      <c r="D28" s="50"/>
      <c r="E28" s="50"/>
      <c r="F28" s="50"/>
      <c r="G28" s="12"/>
      <c r="H28" s="12"/>
      <c r="I28" s="69"/>
    </row>
    <row r="29" spans="1:9" x14ac:dyDescent="0.25">
      <c r="A29" s="12"/>
      <c r="B29" s="12"/>
      <c r="C29" s="12"/>
      <c r="D29" s="12"/>
      <c r="E29" s="12"/>
      <c r="F29" s="12"/>
      <c r="G29" s="12"/>
      <c r="H29" s="12"/>
      <c r="I29" s="12"/>
    </row>
    <row r="30" spans="1:9" x14ac:dyDescent="0.25">
      <c r="A30" s="59"/>
      <c r="B30" s="59"/>
      <c r="C30" s="59"/>
      <c r="D30" s="59"/>
      <c r="E30" s="59"/>
      <c r="F30" s="59"/>
      <c r="G30" s="59"/>
      <c r="H30" s="59"/>
      <c r="I30" s="59"/>
    </row>
    <row r="31" spans="1:9" x14ac:dyDescent="0.25">
      <c r="A31" s="50"/>
      <c r="B31" s="12"/>
      <c r="C31" s="50"/>
      <c r="D31" s="50"/>
      <c r="E31" s="50"/>
      <c r="F31" s="50"/>
      <c r="G31" s="50"/>
      <c r="H31" s="50"/>
      <c r="I31" s="50"/>
    </row>
    <row r="32" spans="1:9" x14ac:dyDescent="0.25">
      <c r="A32" s="50"/>
      <c r="B32" s="12"/>
      <c r="C32" s="50"/>
      <c r="D32" s="50"/>
      <c r="E32" s="50"/>
      <c r="F32" s="50"/>
      <c r="G32" s="50"/>
      <c r="H32" s="50"/>
      <c r="I32" s="50"/>
    </row>
    <row r="33" spans="1:9" x14ac:dyDescent="0.25">
      <c r="A33" s="50"/>
      <c r="B33" s="69"/>
      <c r="C33" s="50"/>
      <c r="D33" s="50"/>
      <c r="E33" s="50"/>
      <c r="F33" s="50"/>
      <c r="G33" s="50"/>
      <c r="H33" s="50"/>
      <c r="I33" s="50"/>
    </row>
    <row r="34" spans="1:9" x14ac:dyDescent="0.25">
      <c r="A34" s="50"/>
      <c r="B34" s="69"/>
      <c r="C34" s="50"/>
      <c r="D34" s="50"/>
      <c r="E34" s="50"/>
      <c r="F34" s="50"/>
      <c r="G34" s="50"/>
      <c r="H34" s="50"/>
      <c r="I34" s="50"/>
    </row>
    <row r="35" spans="1:9" x14ac:dyDescent="0.25">
      <c r="A35" s="50"/>
      <c r="B35" s="69"/>
      <c r="C35" s="50"/>
      <c r="D35" s="50"/>
      <c r="E35" s="50"/>
      <c r="F35" s="50"/>
      <c r="G35" s="50"/>
      <c r="H35" s="50"/>
      <c r="I35" s="50"/>
    </row>
    <row r="36" spans="1:9" x14ac:dyDescent="0.25">
      <c r="A36" s="50"/>
      <c r="B36" s="69"/>
      <c r="C36" s="50"/>
      <c r="D36" s="50"/>
      <c r="E36" s="50"/>
      <c r="F36" s="50"/>
      <c r="G36" s="50"/>
      <c r="H36" s="50"/>
      <c r="I36" s="50"/>
    </row>
    <row r="42" spans="1:9" x14ac:dyDescent="0.25">
      <c r="A42" s="59"/>
      <c r="B42" s="59"/>
      <c r="C42" s="59"/>
      <c r="D42" s="12"/>
      <c r="E42" s="59"/>
      <c r="F42" s="59"/>
    </row>
    <row r="43" spans="1:9" x14ac:dyDescent="0.25">
      <c r="A43" s="50"/>
      <c r="B43" s="50"/>
      <c r="C43" s="50"/>
      <c r="D43" s="12"/>
      <c r="E43" s="50"/>
      <c r="F43" s="50"/>
    </row>
    <row r="44" spans="1:9" x14ac:dyDescent="0.25">
      <c r="A44" s="50"/>
      <c r="B44" s="50"/>
      <c r="C44" s="50"/>
      <c r="D44" s="12"/>
      <c r="E44" s="50"/>
      <c r="F44" s="50"/>
    </row>
    <row r="45" spans="1:9" x14ac:dyDescent="0.25">
      <c r="A45" s="50"/>
      <c r="B45" s="50"/>
      <c r="C45" s="50"/>
      <c r="D45" s="12"/>
      <c r="E45" s="50"/>
      <c r="F45" s="50"/>
    </row>
    <row r="46" spans="1:9" x14ac:dyDescent="0.25">
      <c r="A46" s="50"/>
      <c r="B46" s="50"/>
      <c r="C46" s="50"/>
      <c r="D46" s="12"/>
      <c r="E46" s="50"/>
      <c r="F46" s="50"/>
    </row>
    <row r="47" spans="1:9" x14ac:dyDescent="0.25">
      <c r="A47" s="50"/>
      <c r="B47" s="50"/>
      <c r="C47" s="50"/>
      <c r="D47" s="12"/>
      <c r="E47" s="50"/>
      <c r="F47" s="50"/>
    </row>
    <row r="48" spans="1:9" x14ac:dyDescent="0.25">
      <c r="A48" s="50"/>
      <c r="B48" s="50"/>
      <c r="C48" s="50"/>
      <c r="D48" s="12"/>
      <c r="E48" s="50"/>
      <c r="F48" s="50"/>
    </row>
    <row r="49" spans="1:17" x14ac:dyDescent="0.25">
      <c r="A49" s="50"/>
      <c r="B49" s="50"/>
      <c r="C49" s="50"/>
      <c r="D49" s="12"/>
      <c r="E49" s="50"/>
      <c r="F49" s="50"/>
    </row>
    <row r="50" spans="1:17" x14ac:dyDescent="0.25">
      <c r="A50" s="50"/>
      <c r="B50" s="50"/>
      <c r="C50" s="50"/>
      <c r="D50" s="12"/>
      <c r="E50" s="50"/>
      <c r="F50" s="50"/>
      <c r="H50" s="3" t="s">
        <v>211</v>
      </c>
      <c r="I50" s="33"/>
      <c r="J50" s="39"/>
      <c r="L50" s="3" t="s">
        <v>56</v>
      </c>
      <c r="M50" s="115"/>
      <c r="O50" t="s">
        <v>212</v>
      </c>
      <c r="P50" s="33" t="e">
        <f t="array" ref="P50:Q51">MINVERSE(I50:J51)</f>
        <v>#VALUE!</v>
      </c>
      <c r="Q50" s="39" t="e">
        <v>#VALUE!</v>
      </c>
    </row>
    <row r="51" spans="1:17" x14ac:dyDescent="0.25">
      <c r="A51" s="50"/>
      <c r="B51" s="50"/>
      <c r="C51" s="50"/>
      <c r="D51" s="12"/>
      <c r="E51" s="50"/>
      <c r="F51" s="50"/>
      <c r="I51" s="36"/>
      <c r="J51" s="43"/>
      <c r="M51" s="116"/>
      <c r="P51" s="36" t="e">
        <v>#VALUE!</v>
      </c>
      <c r="Q51" s="43" t="e">
        <v>#VALUE!</v>
      </c>
    </row>
    <row r="52" spans="1:17" x14ac:dyDescent="0.25">
      <c r="A52" s="50"/>
      <c r="B52" s="50"/>
      <c r="C52" s="50"/>
      <c r="D52" s="12"/>
      <c r="E52" s="50"/>
      <c r="F52" s="50"/>
      <c r="L52" t="s">
        <v>213</v>
      </c>
    </row>
    <row r="53" spans="1:17" x14ac:dyDescent="0.25">
      <c r="A53" s="50"/>
      <c r="B53" s="50"/>
      <c r="C53" s="50"/>
      <c r="D53" s="12"/>
      <c r="E53" s="50"/>
      <c r="F53" s="50"/>
      <c r="I53" t="s">
        <v>214</v>
      </c>
      <c r="L53" s="3" t="s">
        <v>215</v>
      </c>
      <c r="M53" s="115" t="e">
        <f t="array" ref="M53:M54">MMULT(P50:Q51,M50:M51)*-0.5</f>
        <v>#VALUE!</v>
      </c>
      <c r="O53" t="s">
        <v>216</v>
      </c>
      <c r="P53" s="32" t="e">
        <f>I27+I28*M53+B33*M54+B34*M53^2+B35*M54^2+B36*M53*M54</f>
        <v>#VALUE!</v>
      </c>
    </row>
    <row r="54" spans="1:17" x14ac:dyDescent="0.25">
      <c r="A54" s="50"/>
      <c r="B54" s="50"/>
      <c r="C54" s="50"/>
      <c r="D54" s="12"/>
      <c r="E54" s="50"/>
      <c r="F54" s="50"/>
      <c r="M54" s="116" t="e">
        <v>#VALUE!</v>
      </c>
    </row>
    <row r="57" spans="1:17" x14ac:dyDescent="0.25">
      <c r="B57" s="107" t="s">
        <v>217</v>
      </c>
    </row>
    <row r="58" spans="1:17" x14ac:dyDescent="0.25">
      <c r="C58" t="s">
        <v>218</v>
      </c>
    </row>
    <row r="59" spans="1:17" x14ac:dyDescent="0.25">
      <c r="B59" t="s">
        <v>219</v>
      </c>
      <c r="C59">
        <v>-1</v>
      </c>
      <c r="D59">
        <v>-0.8</v>
      </c>
      <c r="E59">
        <v>-0.6</v>
      </c>
      <c r="F59">
        <v>-0.4</v>
      </c>
      <c r="G59">
        <v>-0.2</v>
      </c>
      <c r="H59">
        <v>0</v>
      </c>
      <c r="I59">
        <v>0.2</v>
      </c>
      <c r="J59">
        <v>0.4</v>
      </c>
      <c r="K59">
        <v>0.6</v>
      </c>
      <c r="L59">
        <v>0.8</v>
      </c>
      <c r="M59">
        <v>1</v>
      </c>
    </row>
    <row r="60" spans="1:17" x14ac:dyDescent="0.25">
      <c r="A60" t="s">
        <v>14</v>
      </c>
      <c r="B60">
        <v>-1</v>
      </c>
      <c r="C60" s="103">
        <f>79.75+9.83*C$59+4.22*$B60-8.8*C$59^2-5.13*$B60^2-7.75*C$59*$B60</f>
        <v>44.02</v>
      </c>
      <c r="D60" s="108">
        <f t="shared" ref="D60:M70" si="2">79.75+9.83*D$59+4.22*$B60-8.8*D$59^2-5.13*$B60^2-7.75*D$59*$B60</f>
        <v>50.703999999999986</v>
      </c>
      <c r="E60" s="108">
        <f t="shared" si="2"/>
        <v>56.683999999999997</v>
      </c>
      <c r="F60" s="108">
        <f t="shared" si="2"/>
        <v>61.96</v>
      </c>
      <c r="G60" s="108">
        <f t="shared" si="2"/>
        <v>66.532000000000011</v>
      </c>
      <c r="H60" s="108">
        <f t="shared" si="2"/>
        <v>70.400000000000006</v>
      </c>
      <c r="I60" s="108">
        <f t="shared" si="2"/>
        <v>73.563999999999993</v>
      </c>
      <c r="J60" s="108">
        <f t="shared" si="2"/>
        <v>76.024000000000001</v>
      </c>
      <c r="K60" s="108">
        <f t="shared" si="2"/>
        <v>77.78</v>
      </c>
      <c r="L60" s="108">
        <f t="shared" si="2"/>
        <v>78.832000000000008</v>
      </c>
      <c r="M60" s="104">
        <f>79.75+9.83*M$59+4.22*$B60-8.8*M$59^2-5.13*$B60^2-7.75*M$59*$B60</f>
        <v>79.180000000000007</v>
      </c>
    </row>
    <row r="61" spans="1:17" x14ac:dyDescent="0.25">
      <c r="B61">
        <v>-0.8</v>
      </c>
      <c r="C61" s="109">
        <f t="shared" ref="C61:C70" si="3">79.75+9.83*C$59+4.22*$B61-8.8*C$59^2-5.13*$B61^2-7.75*C$59*$B61</f>
        <v>48.260799999999996</v>
      </c>
      <c r="D61" s="12">
        <f t="shared" si="2"/>
        <v>54.634799999999984</v>
      </c>
      <c r="E61" s="12">
        <f t="shared" si="2"/>
        <v>60.3048</v>
      </c>
      <c r="F61" s="12">
        <f t="shared" si="2"/>
        <v>65.270799999999994</v>
      </c>
      <c r="G61" s="12">
        <f t="shared" si="2"/>
        <v>69.532799999999995</v>
      </c>
      <c r="H61" s="12">
        <f t="shared" si="2"/>
        <v>73.090800000000002</v>
      </c>
      <c r="I61" s="12">
        <f t="shared" si="2"/>
        <v>75.944799999999972</v>
      </c>
      <c r="J61" s="12">
        <f t="shared" si="2"/>
        <v>78.094800000000006</v>
      </c>
      <c r="K61" s="12">
        <f t="shared" si="2"/>
        <v>79.54079999999999</v>
      </c>
      <c r="L61" s="12">
        <f t="shared" si="2"/>
        <v>80.282800000000009</v>
      </c>
      <c r="M61" s="110">
        <f t="shared" si="2"/>
        <v>80.320800000000006</v>
      </c>
    </row>
    <row r="62" spans="1:17" x14ac:dyDescent="0.25">
      <c r="B62">
        <v>-0.6</v>
      </c>
      <c r="C62" s="109">
        <f t="shared" si="3"/>
        <v>52.091200000000008</v>
      </c>
      <c r="D62" s="12">
        <f t="shared" si="2"/>
        <v>58.155199999999994</v>
      </c>
      <c r="E62" s="12">
        <f t="shared" si="2"/>
        <v>63.5152</v>
      </c>
      <c r="F62" s="12">
        <f t="shared" si="2"/>
        <v>68.171199999999999</v>
      </c>
      <c r="G62" s="12">
        <f t="shared" si="2"/>
        <v>72.123199999999997</v>
      </c>
      <c r="H62" s="12">
        <f t="shared" si="2"/>
        <v>75.371200000000002</v>
      </c>
      <c r="I62" s="12">
        <f t="shared" si="2"/>
        <v>77.915199999999999</v>
      </c>
      <c r="J62" s="12">
        <f t="shared" si="2"/>
        <v>79.755200000000002</v>
      </c>
      <c r="K62" s="12">
        <f t="shared" si="2"/>
        <v>80.891199999999998</v>
      </c>
      <c r="L62" s="12">
        <f t="shared" si="2"/>
        <v>81.3232</v>
      </c>
      <c r="M62" s="110">
        <f t="shared" si="2"/>
        <v>81.051200000000009</v>
      </c>
    </row>
    <row r="63" spans="1:17" x14ac:dyDescent="0.25">
      <c r="B63">
        <v>-0.4</v>
      </c>
      <c r="C63" s="109">
        <f t="shared" si="3"/>
        <v>55.511200000000002</v>
      </c>
      <c r="D63" s="12">
        <f t="shared" si="2"/>
        <v>61.265199999999993</v>
      </c>
      <c r="E63" s="12">
        <f t="shared" si="2"/>
        <v>66.31519999999999</v>
      </c>
      <c r="F63" s="12">
        <f t="shared" si="2"/>
        <v>70.661199999999994</v>
      </c>
      <c r="G63" s="12">
        <f t="shared" si="2"/>
        <v>74.30319999999999</v>
      </c>
      <c r="H63" s="12">
        <f t="shared" si="2"/>
        <v>77.241199999999992</v>
      </c>
      <c r="I63" s="12">
        <f t="shared" si="2"/>
        <v>79.475199999999987</v>
      </c>
      <c r="J63" s="12">
        <f t="shared" si="2"/>
        <v>81.005199999999988</v>
      </c>
      <c r="K63" s="12">
        <f t="shared" si="2"/>
        <v>81.831199999999981</v>
      </c>
      <c r="L63" s="12">
        <f t="shared" si="2"/>
        <v>81.953199999999995</v>
      </c>
      <c r="M63" s="110">
        <f t="shared" si="2"/>
        <v>81.371199999999988</v>
      </c>
    </row>
    <row r="64" spans="1:17" x14ac:dyDescent="0.25">
      <c r="B64">
        <v>-0.2</v>
      </c>
      <c r="C64" s="109">
        <f t="shared" si="3"/>
        <v>58.520800000000015</v>
      </c>
      <c r="D64" s="12">
        <f t="shared" si="2"/>
        <v>63.96479999999999</v>
      </c>
      <c r="E64" s="12">
        <f t="shared" si="2"/>
        <v>68.704799999999992</v>
      </c>
      <c r="F64" s="12">
        <f t="shared" si="2"/>
        <v>72.740799999999993</v>
      </c>
      <c r="G64" s="12">
        <f t="shared" si="2"/>
        <v>76.072800000000001</v>
      </c>
      <c r="H64" s="12">
        <f t="shared" si="2"/>
        <v>78.700800000000001</v>
      </c>
      <c r="I64" s="12">
        <f t="shared" si="2"/>
        <v>80.624799999999993</v>
      </c>
      <c r="J64" s="12">
        <f t="shared" si="2"/>
        <v>81.844800000000006</v>
      </c>
      <c r="K64" s="12">
        <f t="shared" si="2"/>
        <v>82.360799999999998</v>
      </c>
      <c r="L64" s="12">
        <f t="shared" si="2"/>
        <v>82.172799999999995</v>
      </c>
      <c r="M64" s="110">
        <f t="shared" si="2"/>
        <v>81.280799999999999</v>
      </c>
    </row>
    <row r="65" spans="2:13" x14ac:dyDescent="0.25">
      <c r="B65">
        <v>0</v>
      </c>
      <c r="C65" s="109">
        <f t="shared" si="3"/>
        <v>61.120000000000005</v>
      </c>
      <c r="D65" s="12">
        <f t="shared" si="2"/>
        <v>66.253999999999991</v>
      </c>
      <c r="E65" s="12">
        <f t="shared" si="2"/>
        <v>70.683999999999997</v>
      </c>
      <c r="F65" s="12">
        <f t="shared" si="2"/>
        <v>74.41</v>
      </c>
      <c r="G65" s="12">
        <f t="shared" si="2"/>
        <v>77.432000000000002</v>
      </c>
      <c r="H65" s="12">
        <f t="shared" si="2"/>
        <v>79.75</v>
      </c>
      <c r="I65" s="12">
        <f t="shared" si="2"/>
        <v>81.36399999999999</v>
      </c>
      <c r="J65" s="12">
        <f t="shared" si="2"/>
        <v>82.274000000000001</v>
      </c>
      <c r="K65" s="12">
        <f t="shared" si="2"/>
        <v>82.47999999999999</v>
      </c>
      <c r="L65" s="12">
        <f t="shared" si="2"/>
        <v>81.981999999999999</v>
      </c>
      <c r="M65" s="110">
        <f t="shared" si="2"/>
        <v>80.78</v>
      </c>
    </row>
    <row r="66" spans="2:13" x14ac:dyDescent="0.25">
      <c r="B66">
        <v>0.2</v>
      </c>
      <c r="C66" s="109">
        <f t="shared" si="3"/>
        <v>63.308799999999998</v>
      </c>
      <c r="D66" s="12">
        <f t="shared" si="2"/>
        <v>68.132799999999975</v>
      </c>
      <c r="E66" s="12">
        <f t="shared" si="2"/>
        <v>72.252799999999993</v>
      </c>
      <c r="F66" s="12">
        <f t="shared" si="2"/>
        <v>75.66879999999999</v>
      </c>
      <c r="G66" s="12">
        <f t="shared" si="2"/>
        <v>78.380799999999994</v>
      </c>
      <c r="H66" s="12">
        <f t="shared" si="2"/>
        <v>80.388799999999989</v>
      </c>
      <c r="I66" s="12">
        <f t="shared" si="2"/>
        <v>81.692799999999977</v>
      </c>
      <c r="J66" s="12">
        <f t="shared" si="2"/>
        <v>82.292799999999986</v>
      </c>
      <c r="K66" s="12">
        <f t="shared" si="2"/>
        <v>82.188799999999972</v>
      </c>
      <c r="L66" s="12">
        <f t="shared" si="2"/>
        <v>81.380799999999994</v>
      </c>
      <c r="M66" s="110">
        <f t="shared" si="2"/>
        <v>79.868799999999993</v>
      </c>
    </row>
    <row r="67" spans="2:13" x14ac:dyDescent="0.25">
      <c r="B67">
        <v>0.4</v>
      </c>
      <c r="C67" s="109">
        <f t="shared" si="3"/>
        <v>65.08720000000001</v>
      </c>
      <c r="D67" s="12">
        <f t="shared" si="2"/>
        <v>69.601199999999992</v>
      </c>
      <c r="E67" s="12">
        <f t="shared" si="2"/>
        <v>73.411199999999994</v>
      </c>
      <c r="F67" s="12">
        <f t="shared" si="2"/>
        <v>76.517199999999988</v>
      </c>
      <c r="G67" s="12">
        <f t="shared" si="2"/>
        <v>78.919200000000004</v>
      </c>
      <c r="H67" s="12">
        <f t="shared" si="2"/>
        <v>80.617199999999997</v>
      </c>
      <c r="I67" s="12">
        <f t="shared" si="2"/>
        <v>81.611199999999982</v>
      </c>
      <c r="J67" s="12">
        <f t="shared" si="2"/>
        <v>81.901200000000003</v>
      </c>
      <c r="K67" s="12">
        <f t="shared" si="2"/>
        <v>81.487199999999987</v>
      </c>
      <c r="L67" s="12">
        <f t="shared" si="2"/>
        <v>80.369199999999992</v>
      </c>
      <c r="M67" s="110">
        <f t="shared" si="2"/>
        <v>78.547200000000004</v>
      </c>
    </row>
    <row r="68" spans="2:13" x14ac:dyDescent="0.25">
      <c r="B68">
        <v>0.6</v>
      </c>
      <c r="C68" s="109">
        <f t="shared" si="3"/>
        <v>66.455200000000005</v>
      </c>
      <c r="D68" s="12">
        <f t="shared" si="2"/>
        <v>70.659199999999984</v>
      </c>
      <c r="E68" s="12">
        <f t="shared" si="2"/>
        <v>74.159199999999998</v>
      </c>
      <c r="F68" s="12">
        <f t="shared" si="2"/>
        <v>76.955199999999991</v>
      </c>
      <c r="G68" s="12">
        <f t="shared" si="2"/>
        <v>79.047200000000004</v>
      </c>
      <c r="H68" s="12">
        <f t="shared" si="2"/>
        <v>80.435199999999995</v>
      </c>
      <c r="I68" s="12">
        <f t="shared" si="2"/>
        <v>81.119199999999978</v>
      </c>
      <c r="J68" s="12">
        <f t="shared" si="2"/>
        <v>81.099199999999996</v>
      </c>
      <c r="K68" s="12">
        <f t="shared" si="2"/>
        <v>80.375199999999978</v>
      </c>
      <c r="L68" s="12">
        <f t="shared" si="2"/>
        <v>78.947199999999995</v>
      </c>
      <c r="M68" s="110">
        <f t="shared" si="2"/>
        <v>76.81519999999999</v>
      </c>
    </row>
    <row r="69" spans="2:13" x14ac:dyDescent="0.25">
      <c r="B69">
        <v>0.8</v>
      </c>
      <c r="C69" s="109">
        <f t="shared" si="3"/>
        <v>67.412800000000004</v>
      </c>
      <c r="D69" s="12">
        <f t="shared" si="2"/>
        <v>71.30680000000001</v>
      </c>
      <c r="E69" s="12">
        <f t="shared" si="2"/>
        <v>74.496800000000007</v>
      </c>
      <c r="F69" s="12">
        <f t="shared" si="2"/>
        <v>76.982800000000012</v>
      </c>
      <c r="G69" s="12">
        <f t="shared" si="2"/>
        <v>78.764799999999994</v>
      </c>
      <c r="H69" s="12">
        <f t="shared" si="2"/>
        <v>79.842800000000011</v>
      </c>
      <c r="I69" s="12">
        <f t="shared" si="2"/>
        <v>80.216799999999992</v>
      </c>
      <c r="J69" s="12">
        <f t="shared" si="2"/>
        <v>79.886800000000008</v>
      </c>
      <c r="K69" s="12">
        <f t="shared" si="2"/>
        <v>78.852800000000002</v>
      </c>
      <c r="L69" s="12">
        <f>79.75+9.83*L$59+4.22*$B69-8.8*L$59^2-5.13*$B69^2-7.75*L$59*$B69</f>
        <v>77.114800000000002</v>
      </c>
      <c r="M69" s="110">
        <f t="shared" si="2"/>
        <v>74.672800000000009</v>
      </c>
    </row>
    <row r="70" spans="2:13" x14ac:dyDescent="0.25">
      <c r="B70">
        <v>1</v>
      </c>
      <c r="C70" s="105">
        <f t="shared" si="3"/>
        <v>67.960000000000008</v>
      </c>
      <c r="D70" s="111">
        <f t="shared" si="2"/>
        <v>71.543999999999997</v>
      </c>
      <c r="E70" s="111">
        <f t="shared" si="2"/>
        <v>74.424000000000007</v>
      </c>
      <c r="F70" s="111">
        <f t="shared" si="2"/>
        <v>76.599999999999994</v>
      </c>
      <c r="G70" s="111">
        <f t="shared" si="2"/>
        <v>78.072000000000003</v>
      </c>
      <c r="H70" s="111">
        <f t="shared" si="2"/>
        <v>78.84</v>
      </c>
      <c r="I70" s="111">
        <f t="shared" si="2"/>
        <v>78.903999999999996</v>
      </c>
      <c r="J70" s="111">
        <f t="shared" si="2"/>
        <v>78.26400000000001</v>
      </c>
      <c r="K70" s="111">
        <f t="shared" si="2"/>
        <v>76.919999999999987</v>
      </c>
      <c r="L70" s="111">
        <f t="shared" si="2"/>
        <v>74.872</v>
      </c>
      <c r="M70" s="106">
        <f t="shared" si="2"/>
        <v>72.12</v>
      </c>
    </row>
  </sheetData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8"/>
  <sheetViews>
    <sheetView zoomScaleNormal="100" workbookViewId="0">
      <selection activeCell="H12" sqref="H12"/>
    </sheetView>
  </sheetViews>
  <sheetFormatPr defaultRowHeight="15" x14ac:dyDescent="0.25"/>
  <cols>
    <col min="5" max="5" width="10.42578125" customWidth="1"/>
    <col min="8" max="8" width="14" customWidth="1"/>
  </cols>
  <sheetData>
    <row r="1" spans="1:10" x14ac:dyDescent="0.25">
      <c r="A1" t="s">
        <v>246</v>
      </c>
    </row>
    <row r="2" spans="1:10" x14ac:dyDescent="0.25">
      <c r="B2">
        <f>-C21-1</f>
        <v>-1</v>
      </c>
      <c r="C2">
        <v>-1</v>
      </c>
      <c r="D2">
        <v>-1</v>
      </c>
      <c r="E2">
        <v>140</v>
      </c>
    </row>
    <row r="3" spans="1:10" x14ac:dyDescent="0.25">
      <c r="B3">
        <v>1</v>
      </c>
      <c r="C3">
        <v>-1</v>
      </c>
      <c r="D3">
        <v>-1</v>
      </c>
      <c r="E3">
        <v>150</v>
      </c>
    </row>
    <row r="4" spans="1:10" x14ac:dyDescent="0.25">
      <c r="B4">
        <v>-1</v>
      </c>
      <c r="C4">
        <v>1</v>
      </c>
      <c r="D4">
        <v>-1</v>
      </c>
      <c r="E4">
        <v>170</v>
      </c>
    </row>
    <row r="5" spans="1:10" x14ac:dyDescent="0.25">
      <c r="B5">
        <v>1</v>
      </c>
      <c r="C5">
        <v>1</v>
      </c>
      <c r="D5">
        <v>-1</v>
      </c>
      <c r="E5">
        <v>160</v>
      </c>
    </row>
    <row r="6" spans="1:10" x14ac:dyDescent="0.25">
      <c r="B6">
        <v>-1</v>
      </c>
      <c r="C6">
        <v>-1</v>
      </c>
      <c r="D6">
        <v>1</v>
      </c>
      <c r="E6">
        <v>120</v>
      </c>
    </row>
    <row r="7" spans="1:10" x14ac:dyDescent="0.25">
      <c r="B7">
        <v>1</v>
      </c>
      <c r="C7">
        <v>-1</v>
      </c>
      <c r="D7">
        <v>1</v>
      </c>
      <c r="E7">
        <v>120</v>
      </c>
    </row>
    <row r="8" spans="1:10" x14ac:dyDescent="0.25">
      <c r="B8">
        <v>-1</v>
      </c>
      <c r="C8">
        <v>1</v>
      </c>
      <c r="D8">
        <v>1</v>
      </c>
      <c r="E8">
        <v>140</v>
      </c>
    </row>
    <row r="9" spans="1:10" x14ac:dyDescent="0.25">
      <c r="B9">
        <v>1</v>
      </c>
      <c r="C9">
        <v>1</v>
      </c>
      <c r="D9">
        <v>1</v>
      </c>
      <c r="E9">
        <v>180</v>
      </c>
    </row>
    <row r="10" spans="1:10" x14ac:dyDescent="0.25">
      <c r="B10" s="307">
        <v>0</v>
      </c>
      <c r="C10" s="307">
        <v>0</v>
      </c>
      <c r="D10" s="307">
        <v>0</v>
      </c>
      <c r="E10">
        <v>150</v>
      </c>
    </row>
    <row r="11" spans="1:10" x14ac:dyDescent="0.25">
      <c r="B11" s="307">
        <v>0</v>
      </c>
      <c r="C11" s="307">
        <v>0</v>
      </c>
      <c r="D11" s="307">
        <v>0</v>
      </c>
      <c r="E11">
        <v>140</v>
      </c>
    </row>
    <row r="12" spans="1:10" x14ac:dyDescent="0.25">
      <c r="B12" s="307">
        <v>0</v>
      </c>
      <c r="C12" s="307">
        <v>0</v>
      </c>
      <c r="D12" s="307">
        <v>0</v>
      </c>
      <c r="E12">
        <v>160</v>
      </c>
    </row>
    <row r="13" spans="1:10" x14ac:dyDescent="0.25">
      <c r="B13" s="307">
        <v>0</v>
      </c>
      <c r="C13" s="307">
        <v>0</v>
      </c>
      <c r="D13" s="307">
        <v>0</v>
      </c>
      <c r="E13">
        <v>150</v>
      </c>
    </row>
    <row r="16" spans="1:10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</row>
    <row r="17" spans="1:13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</row>
    <row r="18" spans="1:13" x14ac:dyDescent="0.25">
      <c r="A18" s="58"/>
      <c r="B18" s="58"/>
      <c r="C18" s="12"/>
      <c r="D18" s="12"/>
      <c r="E18" s="12"/>
      <c r="F18" s="12"/>
      <c r="G18" s="12"/>
      <c r="H18" s="12"/>
      <c r="I18" s="12"/>
      <c r="J18" s="12"/>
    </row>
    <row r="19" spans="1:13" x14ac:dyDescent="0.25">
      <c r="A19" s="50"/>
      <c r="B19" s="50"/>
      <c r="C19" s="12"/>
      <c r="D19" s="12"/>
      <c r="E19" s="12"/>
      <c r="F19" s="12"/>
      <c r="G19" s="12"/>
      <c r="H19" s="12"/>
      <c r="I19" s="12"/>
      <c r="J19" s="12"/>
    </row>
    <row r="20" spans="1:13" x14ac:dyDescent="0.25">
      <c r="A20" s="50"/>
      <c r="B20" s="50"/>
      <c r="C20" s="12"/>
      <c r="D20" s="12"/>
      <c r="E20" s="12"/>
      <c r="F20" s="12"/>
      <c r="G20" s="12"/>
      <c r="H20" s="12"/>
      <c r="I20" s="12"/>
      <c r="J20" s="12"/>
    </row>
    <row r="21" spans="1:13" x14ac:dyDescent="0.25">
      <c r="A21" s="50"/>
      <c r="B21" s="50"/>
      <c r="C21" s="12"/>
      <c r="D21" s="12"/>
      <c r="E21" s="12"/>
      <c r="F21" s="12"/>
      <c r="G21" s="12"/>
      <c r="H21" s="12"/>
      <c r="I21" s="12"/>
      <c r="J21" s="12"/>
    </row>
    <row r="22" spans="1:13" x14ac:dyDescent="0.25">
      <c r="A22" s="50"/>
      <c r="B22" s="50"/>
      <c r="C22" s="12"/>
      <c r="D22" s="12"/>
      <c r="E22" s="12"/>
      <c r="F22" s="12"/>
      <c r="G22" s="12"/>
      <c r="H22" s="12"/>
      <c r="I22" s="12"/>
      <c r="J22" s="12"/>
    </row>
    <row r="23" spans="1:13" x14ac:dyDescent="0.25">
      <c r="A23" s="50"/>
      <c r="B23" s="50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59"/>
      <c r="B26" s="59"/>
      <c r="C26" s="59"/>
      <c r="D26" s="59"/>
      <c r="E26" s="59"/>
      <c r="F26" s="59"/>
      <c r="G26" s="150"/>
      <c r="H26" s="12"/>
      <c r="I26" s="12"/>
      <c r="J26" s="12"/>
      <c r="K26" s="12"/>
      <c r="L26" s="12"/>
      <c r="M26" s="12"/>
    </row>
    <row r="27" spans="1:13" x14ac:dyDescent="0.25">
      <c r="A27" s="50"/>
      <c r="B27" s="50"/>
      <c r="C27" s="50"/>
      <c r="D27" s="50"/>
      <c r="E27" s="50"/>
      <c r="F27" s="12"/>
      <c r="G27" s="50"/>
      <c r="H27" s="12"/>
      <c r="I27" s="12"/>
      <c r="J27" s="12"/>
      <c r="K27" s="12"/>
      <c r="L27" s="12"/>
      <c r="M27" s="12"/>
    </row>
    <row r="28" spans="1:13" x14ac:dyDescent="0.25">
      <c r="A28" s="69"/>
      <c r="B28" s="69"/>
      <c r="C28" s="69"/>
      <c r="D28" s="69"/>
      <c r="E28" s="50"/>
      <c r="F28" s="50"/>
      <c r="G28" s="12"/>
      <c r="H28" s="12"/>
      <c r="I28" s="12"/>
      <c r="J28" s="12"/>
      <c r="K28" s="12"/>
      <c r="L28" s="12"/>
      <c r="M28" s="12"/>
    </row>
    <row r="29" spans="1:13" x14ac:dyDescent="0.25">
      <c r="A29" s="69"/>
      <c r="B29" s="69"/>
      <c r="C29" s="69"/>
      <c r="D29" s="69"/>
      <c r="E29" s="69"/>
      <c r="F29" s="69"/>
      <c r="G29" s="151"/>
      <c r="H29" s="12"/>
      <c r="I29" s="12"/>
      <c r="J29" s="12"/>
      <c r="K29" s="12"/>
      <c r="L29" s="12"/>
      <c r="M29" s="12"/>
    </row>
    <row r="30" spans="1:13" x14ac:dyDescent="0.25">
      <c r="A30" s="69"/>
      <c r="B30" s="69"/>
      <c r="C30" s="69"/>
      <c r="D30" s="69"/>
      <c r="E30" s="69"/>
      <c r="F30" s="69"/>
      <c r="G30" s="12"/>
      <c r="H30" s="12"/>
      <c r="I30" s="12"/>
      <c r="J30" s="12"/>
      <c r="K30" s="12"/>
      <c r="L30" s="12"/>
      <c r="M30" s="12"/>
    </row>
    <row r="31" spans="1:13" x14ac:dyDescent="0.25">
      <c r="A31" s="50"/>
      <c r="B31" s="50"/>
      <c r="C31" s="50"/>
      <c r="D31" s="50"/>
      <c r="E31" s="50"/>
      <c r="F31" s="50"/>
      <c r="G31" s="12"/>
      <c r="H31" s="12"/>
      <c r="I31" s="12"/>
      <c r="J31" s="12"/>
      <c r="K31" s="12"/>
      <c r="L31" s="12"/>
      <c r="M31" s="12"/>
    </row>
    <row r="32" spans="1:13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20" x14ac:dyDescent="0.25">
      <c r="A33" s="59"/>
      <c r="B33" s="59"/>
      <c r="C33" s="59"/>
      <c r="D33" s="59"/>
      <c r="E33" s="59"/>
      <c r="F33" s="59"/>
      <c r="G33" s="59"/>
      <c r="H33" s="59"/>
      <c r="I33" s="59"/>
      <c r="J33" s="12"/>
      <c r="K33" s="12"/>
      <c r="L33" s="12"/>
      <c r="M33" s="12"/>
    </row>
    <row r="34" spans="1:20" x14ac:dyDescent="0.25">
      <c r="A34" s="50"/>
      <c r="B34" s="50"/>
      <c r="C34" s="50"/>
      <c r="D34" s="50"/>
      <c r="E34" s="50"/>
      <c r="F34" s="50"/>
      <c r="G34" s="50"/>
      <c r="H34" s="50"/>
      <c r="I34" s="50"/>
      <c r="J34" s="59"/>
      <c r="K34" s="12"/>
      <c r="L34" s="12"/>
      <c r="M34" s="12"/>
    </row>
    <row r="35" spans="1:20" x14ac:dyDescent="0.2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12"/>
      <c r="L35" s="12"/>
      <c r="M35" s="12"/>
    </row>
    <row r="36" spans="1:20" x14ac:dyDescent="0.2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12"/>
      <c r="L36" s="12"/>
      <c r="M36" s="12"/>
    </row>
    <row r="37" spans="1:20" x14ac:dyDescent="0.2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12"/>
      <c r="L37" s="12"/>
      <c r="M37" s="12"/>
    </row>
    <row r="38" spans="1:20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</row>
    <row r="39" spans="1:20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59"/>
      <c r="K39" s="59"/>
      <c r="L39" s="59"/>
      <c r="M39" s="59"/>
    </row>
    <row r="40" spans="1:20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50"/>
      <c r="K40" s="50"/>
      <c r="L40" s="50"/>
      <c r="M40" s="50"/>
    </row>
    <row r="41" spans="1:20" x14ac:dyDescent="0.25">
      <c r="A41" s="12"/>
      <c r="B41" s="12"/>
      <c r="C41" s="12"/>
      <c r="D41" s="12"/>
      <c r="E41" s="50"/>
      <c r="F41" s="69"/>
      <c r="G41" s="50"/>
      <c r="H41" s="50"/>
      <c r="I41" s="50"/>
      <c r="J41" s="50"/>
      <c r="K41" s="50"/>
      <c r="L41" s="50"/>
      <c r="M41" s="50"/>
    </row>
    <row r="42" spans="1:20" x14ac:dyDescent="0.25">
      <c r="A42" s="17"/>
      <c r="B42" s="119"/>
      <c r="C42" s="12"/>
      <c r="D42" s="12"/>
      <c r="E42" s="50"/>
      <c r="F42" s="149"/>
      <c r="G42" s="50"/>
      <c r="H42" s="50"/>
      <c r="I42" s="50"/>
      <c r="J42" s="50"/>
      <c r="K42" s="50"/>
      <c r="L42" s="50"/>
      <c r="M42" s="50"/>
    </row>
    <row r="43" spans="1:20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</row>
    <row r="44" spans="1:20" x14ac:dyDescent="0.25">
      <c r="A44" s="121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</row>
    <row r="45" spans="1:20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</row>
    <row r="46" spans="1:20" x14ac:dyDescent="0.25">
      <c r="A46" s="56"/>
      <c r="B46" s="56"/>
      <c r="C46" s="56"/>
      <c r="D46" s="56"/>
      <c r="E46" s="122"/>
      <c r="F46" s="7"/>
      <c r="G46" s="7"/>
      <c r="H46" s="56"/>
      <c r="I46" s="7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</row>
    <row r="47" spans="1:20" x14ac:dyDescent="0.25">
      <c r="A47" s="56"/>
      <c r="B47" s="56"/>
      <c r="C47" s="56"/>
      <c r="D47" s="56"/>
      <c r="E47" s="7"/>
      <c r="F47" s="7"/>
      <c r="G47" s="7"/>
      <c r="H47" s="7"/>
      <c r="I47" s="7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</row>
    <row r="48" spans="1:20" x14ac:dyDescent="0.25">
      <c r="A48" s="56"/>
      <c r="B48" s="56"/>
      <c r="C48" s="56"/>
      <c r="D48" s="56"/>
      <c r="E48" s="7"/>
      <c r="F48" s="7"/>
      <c r="G48" s="7"/>
      <c r="H48" s="7"/>
      <c r="I48" s="7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</row>
    <row r="49" spans="1:20" x14ac:dyDescent="0.25">
      <c r="A49" s="56"/>
      <c r="B49" s="56"/>
      <c r="C49" s="56"/>
      <c r="D49" s="56"/>
      <c r="E49" s="7"/>
      <c r="F49" s="7"/>
      <c r="G49" s="7"/>
      <c r="H49" s="7"/>
      <c r="I49" s="7"/>
      <c r="J49" s="56"/>
      <c r="K49" s="123"/>
      <c r="L49" s="56"/>
      <c r="M49" s="56"/>
      <c r="N49" s="56"/>
      <c r="O49" s="124"/>
      <c r="P49" s="56"/>
      <c r="Q49" s="56"/>
      <c r="R49" s="56"/>
      <c r="S49" s="56"/>
      <c r="T49" s="56"/>
    </row>
    <row r="50" spans="1:20" x14ac:dyDescent="0.25">
      <c r="A50" s="56"/>
      <c r="B50" s="56"/>
      <c r="C50" s="56"/>
      <c r="D50" s="56"/>
      <c r="E50" s="7"/>
      <c r="F50" s="7"/>
      <c r="G50" s="7"/>
      <c r="H50" s="7"/>
      <c r="I50" s="7"/>
      <c r="J50" s="56"/>
      <c r="K50" s="123"/>
      <c r="L50" s="56"/>
      <c r="M50" s="56"/>
      <c r="N50" s="56"/>
      <c r="O50" s="56"/>
      <c r="P50" s="56"/>
      <c r="Q50" s="56"/>
      <c r="R50" s="56"/>
      <c r="S50" s="56"/>
      <c r="T50" s="56"/>
    </row>
    <row r="51" spans="1:20" x14ac:dyDescent="0.25">
      <c r="A51" s="56"/>
      <c r="B51" s="56"/>
      <c r="C51" s="56"/>
      <c r="D51" s="56"/>
      <c r="E51" s="7"/>
      <c r="F51" s="7"/>
      <c r="G51" s="7"/>
      <c r="H51" s="7"/>
      <c r="I51" s="7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</row>
    <row r="52" spans="1:20" x14ac:dyDescent="0.25">
      <c r="A52" s="56"/>
      <c r="B52" s="56"/>
      <c r="C52" s="56"/>
      <c r="D52" s="56"/>
      <c r="E52" s="7"/>
      <c r="F52" s="7"/>
      <c r="G52" s="7"/>
      <c r="H52" s="7"/>
      <c r="I52" s="7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</row>
    <row r="53" spans="1:20" x14ac:dyDescent="0.25">
      <c r="A53" s="56"/>
      <c r="B53" s="56"/>
      <c r="C53" s="56"/>
      <c r="D53" s="56"/>
      <c r="E53" s="7"/>
      <c r="F53" s="7"/>
      <c r="G53" s="7"/>
      <c r="H53" s="7"/>
      <c r="I53" s="7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</row>
    <row r="54" spans="1:20" x14ac:dyDescent="0.25">
      <c r="A54" s="56"/>
      <c r="B54" s="56"/>
      <c r="C54" s="56"/>
      <c r="D54" s="56"/>
      <c r="E54" s="7"/>
      <c r="F54" s="7"/>
      <c r="G54" s="7"/>
      <c r="H54" s="7"/>
      <c r="I54" s="7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</row>
    <row r="55" spans="1:20" x14ac:dyDescent="0.25">
      <c r="A55" s="56"/>
      <c r="B55" s="56"/>
      <c r="C55" s="56"/>
      <c r="D55" s="56"/>
      <c r="E55" s="7"/>
      <c r="F55" s="7"/>
      <c r="G55" s="7"/>
      <c r="H55" s="7"/>
      <c r="I55" s="7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</row>
    <row r="56" spans="1:20" x14ac:dyDescent="0.25">
      <c r="A56" s="56"/>
      <c r="B56" s="56"/>
      <c r="C56" s="56"/>
      <c r="D56" s="56"/>
      <c r="E56" s="7"/>
      <c r="F56" s="7"/>
      <c r="G56" s="7"/>
      <c r="H56" s="7"/>
      <c r="I56" s="7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</row>
    <row r="57" spans="1:20" x14ac:dyDescent="0.25">
      <c r="A57" s="56"/>
      <c r="B57" s="56"/>
      <c r="C57" s="56"/>
      <c r="D57" s="56"/>
      <c r="E57" s="7"/>
      <c r="F57" s="7"/>
      <c r="G57" s="7"/>
      <c r="H57" s="7"/>
      <c r="I57" s="7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</row>
    <row r="58" spans="1:20" x14ac:dyDescent="0.25">
      <c r="A58" s="56"/>
      <c r="B58" s="56"/>
      <c r="C58" s="56"/>
      <c r="D58" s="56"/>
      <c r="E58" s="7"/>
      <c r="F58" s="7"/>
      <c r="G58" s="7"/>
      <c r="H58" s="7"/>
      <c r="I58" s="7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</row>
    <row r="59" spans="1:20" x14ac:dyDescent="0.25">
      <c r="A59" s="56"/>
      <c r="B59" s="56"/>
      <c r="C59" s="56"/>
      <c r="D59" s="56"/>
      <c r="E59" s="7"/>
      <c r="F59" s="7"/>
      <c r="G59" s="7"/>
      <c r="H59" s="7"/>
      <c r="I59" s="7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</row>
    <row r="60" spans="1:20" x14ac:dyDescent="0.25">
      <c r="A60" s="56"/>
      <c r="B60" s="56"/>
      <c r="C60" s="56"/>
      <c r="D60" s="56"/>
      <c r="E60" s="7"/>
      <c r="F60" s="7"/>
      <c r="G60" s="7"/>
      <c r="H60" s="7"/>
      <c r="I60" s="7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</row>
    <row r="61" spans="1:20" x14ac:dyDescent="0.25">
      <c r="A61" s="56"/>
      <c r="B61" s="56"/>
      <c r="C61" s="56"/>
      <c r="D61" s="56"/>
      <c r="E61" s="7"/>
      <c r="F61" s="7"/>
      <c r="G61" s="7"/>
      <c r="H61" s="7"/>
      <c r="I61" s="7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</row>
    <row r="62" spans="1:20" x14ac:dyDescent="0.25">
      <c r="A62" s="56"/>
      <c r="B62" s="56"/>
      <c r="C62" s="56"/>
      <c r="D62" s="56"/>
      <c r="E62" s="7"/>
      <c r="F62" s="7"/>
      <c r="G62" s="7"/>
      <c r="H62" s="7"/>
      <c r="I62" s="7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</row>
    <row r="63" spans="1:20" x14ac:dyDescent="0.25">
      <c r="A63" s="56"/>
      <c r="B63" s="56"/>
      <c r="C63" s="56"/>
      <c r="D63" s="56"/>
      <c r="E63" s="7"/>
      <c r="F63" s="7"/>
      <c r="G63" s="7"/>
      <c r="H63" s="7"/>
      <c r="I63" s="7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</row>
    <row r="64" spans="1:20" x14ac:dyDescent="0.25">
      <c r="A64" s="56"/>
      <c r="B64" s="56"/>
      <c r="C64" s="56"/>
      <c r="D64" s="56"/>
      <c r="E64" s="7"/>
      <c r="F64" s="7"/>
      <c r="G64" s="7"/>
      <c r="H64" s="7"/>
      <c r="I64" s="7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</row>
    <row r="65" spans="1:20" x14ac:dyDescent="0.25">
      <c r="A65" s="56"/>
      <c r="B65" s="56"/>
      <c r="C65" s="56"/>
      <c r="D65" s="56"/>
      <c r="E65" s="7"/>
      <c r="F65" s="7"/>
      <c r="G65" s="7"/>
      <c r="H65" s="7"/>
      <c r="I65" s="7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</row>
    <row r="66" spans="1:20" x14ac:dyDescent="0.25">
      <c r="A66" s="56"/>
      <c r="B66" s="56"/>
      <c r="C66" s="56"/>
      <c r="D66" s="56"/>
      <c r="E66" s="7"/>
      <c r="F66" s="7"/>
      <c r="G66" s="7"/>
      <c r="H66" s="7"/>
      <c r="I66" s="7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</row>
    <row r="67" spans="1:20" x14ac:dyDescent="0.25">
      <c r="A67" s="56"/>
      <c r="B67" s="56"/>
      <c r="C67" s="56"/>
      <c r="D67" s="56"/>
      <c r="E67" s="7"/>
      <c r="F67" s="7"/>
      <c r="G67" s="7"/>
      <c r="H67" s="7"/>
      <c r="I67" s="7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</row>
    <row r="68" spans="1:20" x14ac:dyDescent="0.25">
      <c r="A68" s="56"/>
      <c r="B68" s="56"/>
      <c r="C68" s="56"/>
      <c r="D68" s="56"/>
      <c r="E68" s="7"/>
      <c r="F68" s="7"/>
      <c r="G68" s="7"/>
      <c r="H68" s="125"/>
      <c r="I68" s="7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</row>
    <row r="69" spans="1:20" ht="13.5" customHeight="1" x14ac:dyDescent="0.2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</row>
    <row r="70" spans="1:20" hidden="1" x14ac:dyDescent="0.25">
      <c r="E70" s="50"/>
      <c r="F70" s="50"/>
    </row>
    <row r="71" spans="1:20" hidden="1" x14ac:dyDescent="0.25">
      <c r="E71" s="50"/>
      <c r="F71" s="50"/>
    </row>
    <row r="72" spans="1:20" hidden="1" x14ac:dyDescent="0.25">
      <c r="E72" s="12"/>
      <c r="F72" s="12"/>
    </row>
    <row r="73" spans="1:20" hidden="1" x14ac:dyDescent="0.25"/>
    <row r="74" spans="1:20" hidden="1" x14ac:dyDescent="0.25"/>
    <row r="75" spans="1:20" hidden="1" x14ac:dyDescent="0.25"/>
    <row r="76" spans="1:20" hidden="1" x14ac:dyDescent="0.25"/>
    <row r="77" spans="1:20" hidden="1" x14ac:dyDescent="0.25"/>
    <row r="78" spans="1:20" hidden="1" x14ac:dyDescent="0.25"/>
  </sheetData>
  <pageMargins left="0.7" right="0.7" top="0.75" bottom="0.75" header="0.3" footer="0.3"/>
  <pageSetup paperSize="9" orientation="portrait" horizontalDpi="300" verticalDpi="30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workbookViewId="0">
      <selection activeCell="K29" sqref="K29:K31"/>
    </sheetView>
  </sheetViews>
  <sheetFormatPr defaultRowHeight="15" x14ac:dyDescent="0.25"/>
  <sheetData>
    <row r="1" spans="1:12" x14ac:dyDescent="0.25">
      <c r="A1" t="s">
        <v>234</v>
      </c>
    </row>
    <row r="2" spans="1:12" x14ac:dyDescent="0.25">
      <c r="B2" t="s">
        <v>37</v>
      </c>
      <c r="C2" t="s">
        <v>40</v>
      </c>
      <c r="D2" t="s">
        <v>205</v>
      </c>
      <c r="G2" s="2" t="s">
        <v>13</v>
      </c>
      <c r="H2" s="2" t="s">
        <v>14</v>
      </c>
      <c r="I2" s="2" t="s">
        <v>235</v>
      </c>
      <c r="J2" s="2" t="s">
        <v>236</v>
      </c>
      <c r="K2" s="2" t="s">
        <v>204</v>
      </c>
      <c r="L2" s="2" t="s">
        <v>205</v>
      </c>
    </row>
    <row r="3" spans="1:12" x14ac:dyDescent="0.25">
      <c r="B3">
        <v>-1</v>
      </c>
      <c r="C3">
        <v>-1</v>
      </c>
      <c r="D3">
        <v>43</v>
      </c>
      <c r="G3" s="32"/>
      <c r="H3" s="32"/>
      <c r="I3" s="32"/>
      <c r="J3" s="32"/>
      <c r="K3" s="32"/>
      <c r="L3" s="32"/>
    </row>
    <row r="4" spans="1:12" x14ac:dyDescent="0.25">
      <c r="B4">
        <v>1</v>
      </c>
      <c r="C4">
        <v>-1</v>
      </c>
      <c r="D4">
        <v>78</v>
      </c>
      <c r="G4" s="32"/>
      <c r="H4" s="32"/>
      <c r="I4" s="32"/>
      <c r="J4" s="32"/>
      <c r="K4" s="32"/>
      <c r="L4" s="32"/>
    </row>
    <row r="5" spans="1:12" x14ac:dyDescent="0.25">
      <c r="B5">
        <v>-1</v>
      </c>
      <c r="C5">
        <v>1</v>
      </c>
      <c r="D5">
        <v>69</v>
      </c>
      <c r="G5" s="32"/>
      <c r="H5" s="32"/>
      <c r="I5" s="32"/>
      <c r="J5" s="32"/>
      <c r="K5" s="32"/>
      <c r="L5" s="32"/>
    </row>
    <row r="6" spans="1:12" x14ac:dyDescent="0.25">
      <c r="B6">
        <v>1</v>
      </c>
      <c r="C6">
        <v>1</v>
      </c>
      <c r="D6">
        <v>73</v>
      </c>
      <c r="G6" s="32"/>
      <c r="H6" s="32"/>
      <c r="I6" s="32"/>
      <c r="J6" s="32"/>
      <c r="K6" s="32"/>
      <c r="L6" s="32"/>
    </row>
    <row r="7" spans="1:12" x14ac:dyDescent="0.25">
      <c r="B7" s="308">
        <v>-1.44</v>
      </c>
      <c r="C7" s="308">
        <v>0</v>
      </c>
      <c r="D7">
        <v>48</v>
      </c>
      <c r="G7" s="32"/>
      <c r="H7" s="32"/>
      <c r="I7" s="32"/>
      <c r="J7" s="32"/>
      <c r="K7" s="32"/>
      <c r="L7" s="32"/>
    </row>
    <row r="8" spans="1:12" x14ac:dyDescent="0.25">
      <c r="B8" s="308">
        <v>1.44</v>
      </c>
      <c r="C8" s="308">
        <v>0</v>
      </c>
      <c r="D8">
        <v>76</v>
      </c>
      <c r="G8" s="32"/>
      <c r="H8" s="32"/>
      <c r="I8" s="32"/>
      <c r="J8" s="32"/>
      <c r="K8" s="32"/>
      <c r="L8" s="32"/>
    </row>
    <row r="9" spans="1:12" x14ac:dyDescent="0.25">
      <c r="B9" s="308">
        <v>0</v>
      </c>
      <c r="C9" s="308">
        <v>-1.44</v>
      </c>
      <c r="D9">
        <v>65</v>
      </c>
      <c r="G9" s="32"/>
      <c r="H9" s="32"/>
      <c r="I9" s="32"/>
      <c r="J9" s="32"/>
      <c r="K9" s="32"/>
      <c r="L9" s="32"/>
    </row>
    <row r="10" spans="1:12" x14ac:dyDescent="0.25">
      <c r="B10" s="308">
        <v>0</v>
      </c>
      <c r="C10" s="308">
        <v>1.44</v>
      </c>
      <c r="D10">
        <v>74</v>
      </c>
      <c r="G10" s="32"/>
      <c r="H10" s="32"/>
      <c r="I10" s="32"/>
      <c r="J10" s="32"/>
      <c r="K10" s="32"/>
      <c r="L10" s="32"/>
    </row>
    <row r="11" spans="1:12" x14ac:dyDescent="0.25">
      <c r="B11" s="307">
        <v>0</v>
      </c>
      <c r="C11" s="307">
        <v>0</v>
      </c>
      <c r="D11">
        <v>76</v>
      </c>
      <c r="E11" s="32"/>
      <c r="G11" s="32"/>
      <c r="H11" s="32"/>
      <c r="I11" s="32"/>
      <c r="J11" s="32"/>
      <c r="K11" s="32"/>
      <c r="L11" s="32"/>
    </row>
    <row r="12" spans="1:12" x14ac:dyDescent="0.25">
      <c r="B12" s="307">
        <v>0</v>
      </c>
      <c r="C12" s="307">
        <v>0</v>
      </c>
      <c r="D12">
        <v>79</v>
      </c>
      <c r="E12" s="32"/>
      <c r="G12" s="32"/>
      <c r="H12" s="32"/>
      <c r="I12" s="32"/>
      <c r="J12" s="32"/>
      <c r="K12" s="32"/>
      <c r="L12" s="32"/>
    </row>
    <row r="13" spans="1:12" x14ac:dyDescent="0.25">
      <c r="B13" s="307">
        <v>0</v>
      </c>
      <c r="C13" s="307">
        <v>0</v>
      </c>
      <c r="D13">
        <v>83</v>
      </c>
      <c r="E13" s="32"/>
      <c r="G13" s="32"/>
      <c r="H13" s="32"/>
      <c r="I13" s="32"/>
      <c r="J13" s="32"/>
      <c r="K13" s="32"/>
      <c r="L13" s="32"/>
    </row>
    <row r="14" spans="1:12" x14ac:dyDescent="0.25">
      <c r="B14" s="307">
        <v>0</v>
      </c>
      <c r="C14" s="307">
        <v>0</v>
      </c>
      <c r="D14">
        <v>81</v>
      </c>
      <c r="E14" s="32"/>
      <c r="G14" s="32"/>
      <c r="H14" s="32"/>
      <c r="I14" s="32"/>
      <c r="J14" s="32"/>
      <c r="K14" s="32"/>
      <c r="L14" s="32"/>
    </row>
    <row r="15" spans="1:12" x14ac:dyDescent="0.25">
      <c r="D15" s="32"/>
      <c r="E15" s="32"/>
    </row>
    <row r="16" spans="1:12" x14ac:dyDescent="0.25">
      <c r="A16" s="12"/>
      <c r="B16" s="12"/>
      <c r="C16" s="12"/>
      <c r="D16" s="12"/>
      <c r="E16" s="12"/>
      <c r="F16" s="12"/>
      <c r="G16" s="12"/>
      <c r="H16" s="12"/>
      <c r="I16" s="12"/>
    </row>
    <row r="17" spans="1:16" x14ac:dyDescent="0.25">
      <c r="A17" s="58"/>
      <c r="B17" s="58"/>
      <c r="C17" s="12"/>
      <c r="D17" s="12"/>
      <c r="E17" s="12"/>
      <c r="F17" s="12"/>
      <c r="G17" s="12"/>
      <c r="H17" s="12"/>
      <c r="I17" s="12"/>
    </row>
    <row r="18" spans="1:16" x14ac:dyDescent="0.25">
      <c r="A18" s="50"/>
      <c r="B18" s="50"/>
      <c r="C18" s="12"/>
      <c r="D18" s="12"/>
      <c r="E18" s="12"/>
      <c r="F18" s="12"/>
      <c r="G18" s="12"/>
      <c r="H18" s="12"/>
      <c r="I18" s="12"/>
    </row>
    <row r="19" spans="1:16" x14ac:dyDescent="0.25">
      <c r="A19" s="50"/>
      <c r="B19" s="50"/>
      <c r="C19" s="12"/>
      <c r="D19" s="12"/>
      <c r="E19" s="12"/>
      <c r="F19" s="12"/>
      <c r="G19" s="12"/>
      <c r="H19" s="12"/>
      <c r="I19" s="12"/>
    </row>
    <row r="20" spans="1:16" x14ac:dyDescent="0.25">
      <c r="A20" s="50"/>
      <c r="B20" s="50"/>
      <c r="C20" s="12"/>
      <c r="D20" s="12"/>
      <c r="E20" s="12"/>
      <c r="F20" s="12"/>
      <c r="G20" s="12"/>
      <c r="H20" s="12"/>
      <c r="I20" s="12"/>
    </row>
    <row r="21" spans="1:16" x14ac:dyDescent="0.25">
      <c r="A21" s="50"/>
      <c r="B21" s="50"/>
      <c r="C21" s="12"/>
      <c r="D21" s="12"/>
      <c r="E21" s="12"/>
      <c r="F21" s="12"/>
      <c r="G21" s="12"/>
      <c r="H21" s="12"/>
      <c r="I21" s="12"/>
    </row>
    <row r="22" spans="1:16" x14ac:dyDescent="0.25">
      <c r="A22" s="50"/>
      <c r="B22" s="50"/>
      <c r="C22" s="12"/>
      <c r="D22" s="12"/>
      <c r="E22" s="12"/>
      <c r="F22" s="12"/>
      <c r="G22" s="12"/>
      <c r="H22" s="12"/>
      <c r="I22" s="12"/>
    </row>
    <row r="23" spans="1:16" x14ac:dyDescent="0.25">
      <c r="A23" s="12"/>
      <c r="B23" s="12"/>
      <c r="C23" s="12"/>
      <c r="D23" s="12"/>
      <c r="E23" s="12"/>
      <c r="F23" s="12"/>
      <c r="G23" s="12"/>
      <c r="H23" s="12"/>
      <c r="I23" s="12"/>
    </row>
    <row r="24" spans="1:16" x14ac:dyDescent="0.25">
      <c r="A24" s="12"/>
      <c r="B24" s="12"/>
      <c r="C24" s="12"/>
      <c r="D24" s="12"/>
      <c r="E24" s="12"/>
      <c r="F24" s="12"/>
      <c r="G24" s="12"/>
      <c r="H24" s="12"/>
      <c r="I24" s="12"/>
    </row>
    <row r="25" spans="1:16" x14ac:dyDescent="0.25">
      <c r="A25" s="59"/>
      <c r="B25" s="59"/>
      <c r="C25" s="59"/>
      <c r="D25" s="59"/>
      <c r="E25" s="59"/>
      <c r="F25" s="59"/>
      <c r="G25" s="12"/>
      <c r="H25" s="12"/>
      <c r="I25" s="12"/>
    </row>
    <row r="26" spans="1:16" x14ac:dyDescent="0.25">
      <c r="A26" s="50"/>
      <c r="B26" s="50"/>
      <c r="C26" s="50"/>
      <c r="D26" s="50"/>
      <c r="E26" s="50"/>
      <c r="F26" s="50"/>
      <c r="G26" s="12"/>
      <c r="H26" s="12"/>
      <c r="I26" s="12"/>
    </row>
    <row r="27" spans="1:16" x14ac:dyDescent="0.25">
      <c r="A27" s="50"/>
      <c r="B27" s="50"/>
      <c r="C27" s="69"/>
      <c r="D27" s="50"/>
      <c r="E27" s="50"/>
      <c r="F27" s="50"/>
      <c r="G27" s="12"/>
      <c r="H27" s="12"/>
      <c r="I27" s="12"/>
      <c r="L27" t="s">
        <v>208</v>
      </c>
      <c r="M27" t="s">
        <v>207</v>
      </c>
      <c r="N27" t="s">
        <v>209</v>
      </c>
      <c r="O27" t="s">
        <v>210</v>
      </c>
      <c r="P27" t="s">
        <v>231</v>
      </c>
    </row>
    <row r="28" spans="1:16" x14ac:dyDescent="0.25">
      <c r="A28" s="50"/>
      <c r="B28" s="50"/>
      <c r="C28" s="50"/>
      <c r="D28" s="50"/>
      <c r="E28" s="50"/>
      <c r="F28" s="50"/>
      <c r="G28" s="12"/>
      <c r="H28" s="12"/>
      <c r="I28" s="12"/>
      <c r="K28" t="s">
        <v>232</v>
      </c>
      <c r="L28" s="32"/>
      <c r="M28" s="32"/>
      <c r="N28" s="32"/>
    </row>
    <row r="29" spans="1:16" x14ac:dyDescent="0.25">
      <c r="A29" s="12"/>
      <c r="B29" s="12"/>
      <c r="C29" s="12"/>
      <c r="D29" s="12"/>
      <c r="E29" s="12"/>
      <c r="F29" s="12"/>
      <c r="G29" s="12"/>
      <c r="H29" s="12"/>
      <c r="I29" s="12"/>
      <c r="K29" t="s">
        <v>593</v>
      </c>
      <c r="L29" s="32"/>
      <c r="M29" s="32"/>
      <c r="N29" s="32"/>
    </row>
    <row r="30" spans="1:16" x14ac:dyDescent="0.25">
      <c r="A30" s="59"/>
      <c r="B30" s="59"/>
      <c r="C30" s="59"/>
      <c r="D30" s="59"/>
      <c r="E30" s="59"/>
      <c r="F30" s="59"/>
      <c r="G30" s="59"/>
      <c r="H30" s="59"/>
      <c r="I30" s="59"/>
      <c r="K30" s="3" t="s">
        <v>594</v>
      </c>
      <c r="L30" s="32"/>
      <c r="M30" s="32"/>
      <c r="N30" s="32"/>
      <c r="O30" s="112"/>
      <c r="P30" s="32"/>
    </row>
    <row r="31" spans="1:16" x14ac:dyDescent="0.25">
      <c r="A31" s="50"/>
      <c r="B31" s="69"/>
      <c r="C31" s="50"/>
      <c r="D31" s="50"/>
      <c r="E31" s="50"/>
      <c r="F31" s="50"/>
      <c r="G31" s="50"/>
      <c r="H31" s="50"/>
      <c r="I31" s="50"/>
      <c r="K31" s="3" t="s">
        <v>595</v>
      </c>
      <c r="L31" s="32"/>
      <c r="M31" s="32"/>
      <c r="N31" s="32"/>
    </row>
    <row r="32" spans="1:16" x14ac:dyDescent="0.25">
      <c r="A32" s="50"/>
      <c r="B32" s="69"/>
      <c r="C32" s="50"/>
      <c r="D32" s="50"/>
      <c r="E32" s="50"/>
      <c r="F32" s="50"/>
      <c r="G32" s="50"/>
      <c r="H32" s="50"/>
      <c r="I32" s="50"/>
      <c r="K32" t="s">
        <v>233</v>
      </c>
      <c r="L32" s="32"/>
    </row>
    <row r="33" spans="1:11" x14ac:dyDescent="0.25">
      <c r="A33" s="50"/>
      <c r="B33" s="69"/>
      <c r="C33" s="50"/>
      <c r="D33" s="50"/>
      <c r="E33" s="50"/>
      <c r="F33" s="50"/>
      <c r="G33" s="50"/>
      <c r="H33" s="50"/>
      <c r="I33" s="50"/>
    </row>
    <row r="34" spans="1:11" x14ac:dyDescent="0.25">
      <c r="A34" s="50"/>
      <c r="B34" s="69"/>
      <c r="C34" s="50"/>
      <c r="D34" s="50"/>
      <c r="E34" s="50"/>
      <c r="F34" s="50"/>
      <c r="G34" s="50"/>
      <c r="H34" s="50"/>
      <c r="I34" s="50"/>
      <c r="K34" t="s">
        <v>592</v>
      </c>
    </row>
    <row r="35" spans="1:11" x14ac:dyDescent="0.25">
      <c r="A35" s="50"/>
      <c r="B35" s="69"/>
      <c r="C35" s="50"/>
      <c r="D35" s="50"/>
      <c r="E35" s="50"/>
      <c r="F35" s="50"/>
      <c r="G35" s="50"/>
      <c r="H35" s="50"/>
      <c r="I35" s="50"/>
      <c r="K35" t="s">
        <v>237</v>
      </c>
    </row>
    <row r="36" spans="1:11" x14ac:dyDescent="0.25">
      <c r="A36" s="50"/>
      <c r="B36" s="69"/>
      <c r="C36" s="50"/>
      <c r="D36" s="50"/>
      <c r="E36" s="50"/>
      <c r="F36" s="50"/>
      <c r="G36" s="50"/>
      <c r="H36" s="50"/>
      <c r="I36" s="50"/>
    </row>
    <row r="40" spans="1:11" x14ac:dyDescent="0.25">
      <c r="A40" s="12"/>
      <c r="B40" s="12"/>
      <c r="C40" s="12"/>
      <c r="D40" s="12"/>
      <c r="E40" s="12"/>
      <c r="F40" s="12"/>
    </row>
    <row r="41" spans="1:11" x14ac:dyDescent="0.25">
      <c r="A41" s="12"/>
      <c r="B41" s="12"/>
      <c r="C41" s="12"/>
      <c r="D41" s="12"/>
      <c r="E41" s="12"/>
      <c r="F41" s="12"/>
    </row>
    <row r="42" spans="1:11" x14ac:dyDescent="0.25">
      <c r="A42" s="59"/>
      <c r="B42" s="59"/>
      <c r="C42" s="59"/>
      <c r="D42" s="12"/>
      <c r="E42" s="59"/>
      <c r="F42" s="59"/>
    </row>
    <row r="43" spans="1:11" x14ac:dyDescent="0.25">
      <c r="A43" s="50"/>
      <c r="B43" s="50"/>
      <c r="C43" s="50"/>
      <c r="D43" s="12"/>
      <c r="E43" s="50"/>
      <c r="F43" s="50"/>
    </row>
    <row r="44" spans="1:11" x14ac:dyDescent="0.25">
      <c r="A44" s="50"/>
      <c r="B44" s="50"/>
      <c r="C44" s="50"/>
      <c r="D44" s="12"/>
      <c r="E44" s="50"/>
      <c r="F44" s="50"/>
    </row>
    <row r="45" spans="1:11" x14ac:dyDescent="0.25">
      <c r="A45" s="50"/>
      <c r="B45" s="50"/>
      <c r="C45" s="50"/>
      <c r="D45" s="12"/>
      <c r="E45" s="50"/>
      <c r="F45" s="50"/>
    </row>
    <row r="46" spans="1:11" x14ac:dyDescent="0.25">
      <c r="A46" s="50"/>
      <c r="B46" s="50"/>
      <c r="C46" s="50"/>
      <c r="D46" s="12"/>
      <c r="E46" s="50"/>
      <c r="F46" s="50"/>
    </row>
    <row r="47" spans="1:11" x14ac:dyDescent="0.25">
      <c r="A47" s="50"/>
      <c r="B47" s="50"/>
      <c r="C47" s="50"/>
      <c r="D47" s="12"/>
      <c r="E47" s="50"/>
      <c r="F47" s="50"/>
    </row>
    <row r="48" spans="1:11" x14ac:dyDescent="0.25">
      <c r="A48" s="50"/>
      <c r="B48" s="50"/>
      <c r="C48" s="50"/>
      <c r="D48" s="12"/>
      <c r="E48" s="50"/>
      <c r="F48" s="50"/>
    </row>
    <row r="49" spans="1:6" x14ac:dyDescent="0.25">
      <c r="A49" s="50"/>
      <c r="B49" s="50"/>
      <c r="C49" s="50"/>
      <c r="D49" s="12"/>
      <c r="E49" s="50"/>
      <c r="F49" s="50"/>
    </row>
    <row r="50" spans="1:6" x14ac:dyDescent="0.25">
      <c r="A50" s="50"/>
      <c r="B50" s="50"/>
      <c r="C50" s="50"/>
      <c r="D50" s="12"/>
      <c r="E50" s="50"/>
      <c r="F50" s="50"/>
    </row>
    <row r="51" spans="1:6" x14ac:dyDescent="0.25">
      <c r="A51" s="50"/>
      <c r="B51" s="50"/>
      <c r="C51" s="50"/>
      <c r="D51" s="12"/>
      <c r="E51" s="50"/>
      <c r="F51" s="50"/>
    </row>
    <row r="52" spans="1:6" x14ac:dyDescent="0.25">
      <c r="A52" s="50"/>
      <c r="B52" s="50"/>
      <c r="C52" s="50"/>
      <c r="D52" s="12"/>
      <c r="E52" s="50"/>
      <c r="F52" s="50"/>
    </row>
    <row r="53" spans="1:6" x14ac:dyDescent="0.25">
      <c r="A53" s="50"/>
      <c r="B53" s="50"/>
      <c r="C53" s="50"/>
      <c r="D53" s="12"/>
      <c r="E53" s="50"/>
      <c r="F53" s="50"/>
    </row>
    <row r="54" spans="1:6" x14ac:dyDescent="0.25">
      <c r="A54" s="50"/>
      <c r="B54" s="50"/>
      <c r="C54" s="50"/>
      <c r="D54" s="12"/>
      <c r="E54" s="50"/>
      <c r="F54" s="50"/>
    </row>
    <row r="55" spans="1:6" x14ac:dyDescent="0.25">
      <c r="A55" s="12"/>
      <c r="B55" s="12"/>
      <c r="C55" s="12"/>
      <c r="D55" s="12"/>
      <c r="E55" s="12"/>
      <c r="F55" s="1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zoomScale="130" zoomScaleNormal="130" workbookViewId="0">
      <selection activeCell="E24" sqref="E24"/>
    </sheetView>
  </sheetViews>
  <sheetFormatPr defaultRowHeight="15" x14ac:dyDescent="0.25"/>
  <sheetData>
    <row r="1" spans="1:16" x14ac:dyDescent="0.25">
      <c r="A1" t="s">
        <v>437</v>
      </c>
    </row>
    <row r="2" spans="1:16" x14ac:dyDescent="0.25">
      <c r="B2" t="s">
        <v>430</v>
      </c>
      <c r="E2" t="s">
        <v>431</v>
      </c>
      <c r="I2" t="s">
        <v>432</v>
      </c>
    </row>
    <row r="4" spans="1:16" x14ac:dyDescent="0.25">
      <c r="A4" t="s">
        <v>433</v>
      </c>
    </row>
    <row r="5" spans="1:16" x14ac:dyDescent="0.25">
      <c r="A5" s="265" t="s">
        <v>434</v>
      </c>
    </row>
    <row r="6" spans="1:16" x14ac:dyDescent="0.25">
      <c r="A6" s="265" t="s">
        <v>434</v>
      </c>
    </row>
    <row r="7" spans="1:16" ht="15.75" x14ac:dyDescent="0.25">
      <c r="A7" s="266"/>
    </row>
    <row r="8" spans="1:16" x14ac:dyDescent="0.25">
      <c r="A8" s="265" t="s">
        <v>434</v>
      </c>
    </row>
    <row r="9" spans="1:16" ht="15.75" x14ac:dyDescent="0.25">
      <c r="A9" s="126" t="s">
        <v>658</v>
      </c>
      <c r="D9" t="s">
        <v>435</v>
      </c>
    </row>
    <row r="10" spans="1:16" s="328" customFormat="1" x14ac:dyDescent="0.25">
      <c r="A10" s="328" t="s">
        <v>660</v>
      </c>
    </row>
    <row r="11" spans="1:16" s="267" customFormat="1" x14ac:dyDescent="0.25">
      <c r="A11" s="267" t="s">
        <v>661</v>
      </c>
      <c r="K11" s="267" t="s">
        <v>659</v>
      </c>
      <c r="P11" s="267" t="s">
        <v>436</v>
      </c>
    </row>
    <row r="12" spans="1:16" s="328" customFormat="1" x14ac:dyDescent="0.25">
      <c r="A12" s="328" t="s">
        <v>662</v>
      </c>
    </row>
    <row r="13" spans="1:16" s="267" customFormat="1" x14ac:dyDescent="0.25">
      <c r="A13" s="328" t="s">
        <v>664</v>
      </c>
      <c r="D13" s="267" t="s">
        <v>663</v>
      </c>
    </row>
    <row r="14" spans="1:16" x14ac:dyDescent="0.25">
      <c r="A14" s="267" t="s">
        <v>657</v>
      </c>
    </row>
    <row r="15" spans="1:16" x14ac:dyDescent="0.25">
      <c r="A15" s="267" t="s">
        <v>656</v>
      </c>
    </row>
    <row r="16" spans="1:16" x14ac:dyDescent="0.25">
      <c r="A16" s="267" t="s">
        <v>655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topLeftCell="A4" workbookViewId="0">
      <selection activeCell="B1" sqref="B1"/>
    </sheetView>
  </sheetViews>
  <sheetFormatPr defaultRowHeight="15" x14ac:dyDescent="0.25"/>
  <cols>
    <col min="2" max="2" width="19.140625" customWidth="1"/>
  </cols>
  <sheetData>
    <row r="1" spans="1:8" x14ac:dyDescent="0.25">
      <c r="A1" t="s">
        <v>428</v>
      </c>
    </row>
    <row r="2" spans="1:8" x14ac:dyDescent="0.25">
      <c r="B2" s="264" t="s">
        <v>420</v>
      </c>
      <c r="C2" s="169" t="s">
        <v>421</v>
      </c>
      <c r="D2" s="168" t="s">
        <v>422</v>
      </c>
    </row>
    <row r="3" spans="1:8" x14ac:dyDescent="0.25">
      <c r="B3" s="109" t="s">
        <v>423</v>
      </c>
      <c r="C3" s="166">
        <v>4.5</v>
      </c>
      <c r="D3" s="163">
        <v>5.5</v>
      </c>
    </row>
    <row r="4" spans="1:8" x14ac:dyDescent="0.25">
      <c r="B4" s="109" t="s">
        <v>424</v>
      </c>
      <c r="C4" s="166">
        <v>70</v>
      </c>
      <c r="D4" s="163">
        <v>80</v>
      </c>
    </row>
    <row r="5" spans="1:8" x14ac:dyDescent="0.25">
      <c r="B5" s="109" t="s">
        <v>425</v>
      </c>
      <c r="C5" s="166">
        <v>1</v>
      </c>
      <c r="D5" s="163">
        <v>3</v>
      </c>
    </row>
    <row r="6" spans="1:8" x14ac:dyDescent="0.25">
      <c r="B6" s="109" t="s">
        <v>427</v>
      </c>
      <c r="C6" s="166">
        <v>170</v>
      </c>
      <c r="D6" s="163">
        <v>190</v>
      </c>
    </row>
    <row r="7" spans="1:8" x14ac:dyDescent="0.25">
      <c r="B7" s="105" t="s">
        <v>426</v>
      </c>
      <c r="C7" s="167">
        <v>50</v>
      </c>
      <c r="D7" s="164">
        <v>70</v>
      </c>
    </row>
    <row r="8" spans="1:8" x14ac:dyDescent="0.25">
      <c r="C8" s="2"/>
      <c r="D8" s="2"/>
    </row>
    <row r="9" spans="1:8" x14ac:dyDescent="0.25">
      <c r="A9" t="s">
        <v>429</v>
      </c>
    </row>
    <row r="10" spans="1:8" x14ac:dyDescent="0.25">
      <c r="A10" t="s">
        <v>406</v>
      </c>
      <c r="G10" s="55"/>
      <c r="H10" t="s">
        <v>407</v>
      </c>
    </row>
    <row r="11" spans="1:8" x14ac:dyDescent="0.25">
      <c r="G11" s="55"/>
      <c r="H11" t="s">
        <v>408</v>
      </c>
    </row>
    <row r="12" spans="1:8" x14ac:dyDescent="0.25">
      <c r="G12" s="55"/>
      <c r="H12" t="s">
        <v>409</v>
      </c>
    </row>
    <row r="13" spans="1:8" x14ac:dyDescent="0.25">
      <c r="G13" s="55"/>
      <c r="H13" t="s">
        <v>410</v>
      </c>
    </row>
    <row r="15" spans="1:8" x14ac:dyDescent="0.25">
      <c r="B15" s="2" t="s">
        <v>405</v>
      </c>
      <c r="C15" s="2" t="s">
        <v>261</v>
      </c>
      <c r="D15" s="2" t="s">
        <v>262</v>
      </c>
      <c r="E15" s="2" t="s">
        <v>263</v>
      </c>
      <c r="F15" s="2" t="s">
        <v>382</v>
      </c>
      <c r="G15" s="2" t="s">
        <v>383</v>
      </c>
      <c r="H15" s="2" t="s">
        <v>278</v>
      </c>
    </row>
    <row r="16" spans="1:8" x14ac:dyDescent="0.25">
      <c r="B16" s="2">
        <v>1</v>
      </c>
      <c r="C16" s="165">
        <v>-1</v>
      </c>
      <c r="D16" s="162">
        <v>-1</v>
      </c>
      <c r="E16" s="162">
        <v>-1</v>
      </c>
      <c r="F16" s="162">
        <v>-1</v>
      </c>
      <c r="G16" s="15">
        <v>-1</v>
      </c>
      <c r="H16" s="2">
        <v>13.1</v>
      </c>
    </row>
    <row r="17" spans="2:8" x14ac:dyDescent="0.25">
      <c r="B17" s="2">
        <v>2</v>
      </c>
      <c r="C17" s="166">
        <v>1</v>
      </c>
      <c r="D17" s="163">
        <v>-1</v>
      </c>
      <c r="E17" s="163">
        <v>-1</v>
      </c>
      <c r="F17" s="163">
        <v>-1</v>
      </c>
      <c r="G17" s="15">
        <v>-1</v>
      </c>
      <c r="H17" s="2">
        <v>9.9</v>
      </c>
    </row>
    <row r="18" spans="2:8" x14ac:dyDescent="0.25">
      <c r="B18" s="2">
        <v>3</v>
      </c>
      <c r="C18" s="166">
        <v>-1</v>
      </c>
      <c r="D18" s="163">
        <v>1</v>
      </c>
      <c r="E18" s="163">
        <v>-1</v>
      </c>
      <c r="F18" s="163">
        <v>-1</v>
      </c>
      <c r="G18" s="15">
        <v>-1</v>
      </c>
      <c r="H18" s="2">
        <v>8.1</v>
      </c>
    </row>
    <row r="19" spans="2:8" x14ac:dyDescent="0.25">
      <c r="B19" s="2">
        <v>4</v>
      </c>
      <c r="C19" s="167">
        <v>1</v>
      </c>
      <c r="D19" s="164">
        <v>1</v>
      </c>
      <c r="E19" s="163">
        <v>-1</v>
      </c>
      <c r="F19" s="163">
        <v>-1</v>
      </c>
      <c r="G19" s="15">
        <v>-1</v>
      </c>
      <c r="H19" s="2">
        <v>7.5</v>
      </c>
    </row>
    <row r="20" spans="2:8" x14ac:dyDescent="0.25">
      <c r="B20" s="2">
        <v>5</v>
      </c>
      <c r="C20" s="166">
        <v>-1</v>
      </c>
      <c r="D20" s="15">
        <v>-1</v>
      </c>
      <c r="E20" s="163">
        <v>1</v>
      </c>
      <c r="F20" s="163">
        <v>-1</v>
      </c>
      <c r="G20" s="15">
        <v>-1</v>
      </c>
      <c r="H20" s="2">
        <v>9</v>
      </c>
    </row>
    <row r="21" spans="2:8" x14ac:dyDescent="0.25">
      <c r="B21" s="2">
        <v>6</v>
      </c>
      <c r="C21" s="166">
        <v>1</v>
      </c>
      <c r="D21" s="15">
        <v>-1</v>
      </c>
      <c r="E21" s="163">
        <v>1</v>
      </c>
      <c r="F21" s="163">
        <v>-1</v>
      </c>
      <c r="G21" s="15">
        <v>-1</v>
      </c>
      <c r="H21" s="2">
        <v>9.1999999999999993</v>
      </c>
    </row>
    <row r="22" spans="2:8" x14ac:dyDescent="0.25">
      <c r="B22" s="2">
        <v>7</v>
      </c>
      <c r="C22" s="166">
        <v>-1</v>
      </c>
      <c r="D22" s="15">
        <v>1</v>
      </c>
      <c r="E22" s="163">
        <v>1</v>
      </c>
      <c r="F22" s="163">
        <v>-1</v>
      </c>
      <c r="G22" s="15">
        <v>-1</v>
      </c>
      <c r="H22" s="2">
        <v>-1</v>
      </c>
    </row>
    <row r="23" spans="2:8" x14ac:dyDescent="0.25">
      <c r="B23" s="2">
        <v>8</v>
      </c>
      <c r="C23" s="167">
        <v>1</v>
      </c>
      <c r="D23" s="161">
        <v>1</v>
      </c>
      <c r="E23" s="164">
        <v>1</v>
      </c>
      <c r="F23" s="163">
        <v>-1</v>
      </c>
      <c r="G23" s="15">
        <v>-1</v>
      </c>
      <c r="H23" s="2">
        <v>-1</v>
      </c>
    </row>
    <row r="24" spans="2:8" x14ac:dyDescent="0.25">
      <c r="B24" s="2">
        <v>9</v>
      </c>
      <c r="C24" s="166">
        <v>-1</v>
      </c>
      <c r="D24" s="15">
        <v>-1</v>
      </c>
      <c r="E24" s="15">
        <v>-1</v>
      </c>
      <c r="F24" s="163">
        <v>1</v>
      </c>
      <c r="G24" s="15">
        <v>-1</v>
      </c>
      <c r="H24" s="2">
        <v>10.6</v>
      </c>
    </row>
    <row r="25" spans="2:8" x14ac:dyDescent="0.25">
      <c r="B25" s="2">
        <v>10</v>
      </c>
      <c r="C25" s="166">
        <v>1</v>
      </c>
      <c r="D25" s="15">
        <v>-1</v>
      </c>
      <c r="E25" s="15">
        <v>-1</v>
      </c>
      <c r="F25" s="163">
        <v>1</v>
      </c>
      <c r="G25" s="15">
        <v>-1</v>
      </c>
      <c r="H25" s="2">
        <v>8.1999999999999993</v>
      </c>
    </row>
    <row r="26" spans="2:8" x14ac:dyDescent="0.25">
      <c r="B26" s="2">
        <v>11</v>
      </c>
      <c r="C26" s="166">
        <v>-1</v>
      </c>
      <c r="D26" s="15">
        <v>1</v>
      </c>
      <c r="E26" s="15">
        <v>-1</v>
      </c>
      <c r="F26" s="163">
        <v>1</v>
      </c>
      <c r="G26" s="15">
        <v>-1</v>
      </c>
      <c r="H26" s="2">
        <v>11</v>
      </c>
    </row>
    <row r="27" spans="2:8" x14ac:dyDescent="0.25">
      <c r="B27" s="2">
        <v>12</v>
      </c>
      <c r="C27" s="166">
        <v>1</v>
      </c>
      <c r="D27" s="15">
        <v>1</v>
      </c>
      <c r="E27" s="15">
        <v>-1</v>
      </c>
      <c r="F27" s="163">
        <v>1</v>
      </c>
      <c r="G27" s="15">
        <v>-1</v>
      </c>
      <c r="H27" s="2">
        <v>11.2</v>
      </c>
    </row>
    <row r="28" spans="2:8" x14ac:dyDescent="0.25">
      <c r="B28" s="2">
        <v>13</v>
      </c>
      <c r="C28" s="166">
        <v>-1</v>
      </c>
      <c r="D28" s="15">
        <v>-1</v>
      </c>
      <c r="E28" s="15">
        <v>1</v>
      </c>
      <c r="F28" s="163">
        <v>1</v>
      </c>
      <c r="G28" s="15">
        <v>-1</v>
      </c>
      <c r="H28" s="2">
        <v>5.0999999999999996</v>
      </c>
    </row>
    <row r="29" spans="2:8" x14ac:dyDescent="0.25">
      <c r="B29" s="2">
        <v>14</v>
      </c>
      <c r="C29" s="166">
        <v>1</v>
      </c>
      <c r="D29" s="15">
        <v>-1</v>
      </c>
      <c r="E29" s="15">
        <v>1</v>
      </c>
      <c r="F29" s="163">
        <v>1</v>
      </c>
      <c r="G29" s="15">
        <v>-1</v>
      </c>
      <c r="H29" s="2">
        <v>9.6999999999999993</v>
      </c>
    </row>
    <row r="30" spans="2:8" x14ac:dyDescent="0.25">
      <c r="B30" s="2">
        <v>15</v>
      </c>
      <c r="C30" s="166">
        <v>-1</v>
      </c>
      <c r="D30" s="15">
        <v>1</v>
      </c>
      <c r="E30" s="15">
        <v>1</v>
      </c>
      <c r="F30" s="163">
        <v>1</v>
      </c>
      <c r="G30" s="15">
        <v>-1</v>
      </c>
      <c r="H30" s="2">
        <v>4.0999999999999996</v>
      </c>
    </row>
    <row r="31" spans="2:8" x14ac:dyDescent="0.25">
      <c r="B31" s="2">
        <v>16</v>
      </c>
      <c r="C31" s="167">
        <v>1</v>
      </c>
      <c r="D31" s="161">
        <v>1</v>
      </c>
      <c r="E31" s="161">
        <v>1</v>
      </c>
      <c r="F31" s="164">
        <v>1</v>
      </c>
      <c r="G31" s="15">
        <v>-1</v>
      </c>
      <c r="H31" s="2">
        <v>2.9</v>
      </c>
    </row>
    <row r="32" spans="2:8" x14ac:dyDescent="0.25">
      <c r="B32" s="2">
        <v>17</v>
      </c>
      <c r="C32" s="2">
        <v>-1</v>
      </c>
      <c r="D32" s="2">
        <v>-1</v>
      </c>
      <c r="E32" s="2">
        <v>-1</v>
      </c>
      <c r="F32" s="2">
        <v>-1</v>
      </c>
      <c r="G32" s="2">
        <v>1</v>
      </c>
      <c r="H32" s="2">
        <v>6.4</v>
      </c>
    </row>
    <row r="33" spans="2:8" x14ac:dyDescent="0.25">
      <c r="B33" s="2">
        <v>18</v>
      </c>
      <c r="C33" s="2">
        <v>1</v>
      </c>
      <c r="D33" s="2">
        <v>-1</v>
      </c>
      <c r="E33" s="2">
        <v>-1</v>
      </c>
      <c r="F33" s="2">
        <v>-1</v>
      </c>
      <c r="G33" s="2">
        <v>1</v>
      </c>
      <c r="H33" s="2">
        <v>9.8000000000000007</v>
      </c>
    </row>
    <row r="34" spans="2:8" x14ac:dyDescent="0.25">
      <c r="B34" s="2">
        <v>19</v>
      </c>
      <c r="C34" s="2">
        <v>-1</v>
      </c>
      <c r="D34" s="2">
        <v>1</v>
      </c>
      <c r="E34" s="2">
        <v>-1</v>
      </c>
      <c r="F34" s="2">
        <v>-1</v>
      </c>
      <c r="G34" s="2">
        <v>1</v>
      </c>
      <c r="H34" s="2">
        <v>9</v>
      </c>
    </row>
    <row r="35" spans="2:8" x14ac:dyDescent="0.25">
      <c r="B35" s="2">
        <v>20</v>
      </c>
      <c r="C35" s="2">
        <v>1</v>
      </c>
      <c r="D35" s="2">
        <v>1</v>
      </c>
      <c r="E35" s="2">
        <v>-1</v>
      </c>
      <c r="F35" s="2">
        <v>-1</v>
      </c>
      <c r="G35" s="2">
        <v>1</v>
      </c>
      <c r="H35" s="2">
        <v>6.6</v>
      </c>
    </row>
    <row r="36" spans="2:8" x14ac:dyDescent="0.25">
      <c r="B36" s="2">
        <v>21</v>
      </c>
      <c r="C36" s="2">
        <v>-1</v>
      </c>
      <c r="D36" s="2">
        <v>-1</v>
      </c>
      <c r="E36" s="2">
        <v>1</v>
      </c>
      <c r="F36" s="2">
        <v>-1</v>
      </c>
      <c r="G36" s="2">
        <v>1</v>
      </c>
      <c r="H36" s="2">
        <v>4.9000000000000004</v>
      </c>
    </row>
    <row r="37" spans="2:8" x14ac:dyDescent="0.25">
      <c r="B37" s="2">
        <v>22</v>
      </c>
      <c r="C37" s="2">
        <v>1</v>
      </c>
      <c r="D37" s="2">
        <v>-1</v>
      </c>
      <c r="E37" s="2">
        <v>1</v>
      </c>
      <c r="F37" s="2">
        <v>-1</v>
      </c>
      <c r="G37" s="2">
        <v>1</v>
      </c>
      <c r="H37" s="2">
        <v>5.3</v>
      </c>
    </row>
    <row r="38" spans="2:8" x14ac:dyDescent="0.25">
      <c r="B38" s="2">
        <v>23</v>
      </c>
      <c r="C38" s="2">
        <v>-1</v>
      </c>
      <c r="D38" s="2">
        <v>1</v>
      </c>
      <c r="E38" s="2">
        <v>1</v>
      </c>
      <c r="F38" s="2">
        <v>-1</v>
      </c>
      <c r="G38" s="2">
        <v>1</v>
      </c>
      <c r="H38" s="2">
        <v>-5.0999999999999996</v>
      </c>
    </row>
    <row r="39" spans="2:8" x14ac:dyDescent="0.25">
      <c r="B39" s="2">
        <v>24</v>
      </c>
      <c r="C39" s="2">
        <v>1</v>
      </c>
      <c r="D39" s="2">
        <v>1</v>
      </c>
      <c r="E39" s="2">
        <v>1</v>
      </c>
      <c r="F39" s="2">
        <v>-1</v>
      </c>
      <c r="G39" s="2">
        <v>1</v>
      </c>
      <c r="H39" s="2">
        <v>-3.7</v>
      </c>
    </row>
    <row r="40" spans="2:8" x14ac:dyDescent="0.25">
      <c r="B40" s="2">
        <v>25</v>
      </c>
      <c r="C40" s="2">
        <v>-1</v>
      </c>
      <c r="D40" s="2">
        <v>-1</v>
      </c>
      <c r="E40" s="2">
        <v>-1</v>
      </c>
      <c r="F40" s="2">
        <v>1</v>
      </c>
      <c r="G40" s="2">
        <v>1</v>
      </c>
      <c r="H40" s="2">
        <v>17.3</v>
      </c>
    </row>
    <row r="41" spans="2:8" x14ac:dyDescent="0.25">
      <c r="B41" s="2">
        <v>26</v>
      </c>
      <c r="C41" s="2">
        <v>1</v>
      </c>
      <c r="D41" s="2">
        <v>-1</v>
      </c>
      <c r="E41" s="2">
        <v>-1</v>
      </c>
      <c r="F41" s="2">
        <v>1</v>
      </c>
      <c r="G41" s="2">
        <v>1</v>
      </c>
      <c r="H41" s="2">
        <v>12.7</v>
      </c>
    </row>
    <row r="42" spans="2:8" x14ac:dyDescent="0.25">
      <c r="B42" s="2">
        <v>27</v>
      </c>
      <c r="C42" s="2">
        <v>-1</v>
      </c>
      <c r="D42" s="2">
        <v>1</v>
      </c>
      <c r="E42" s="2">
        <v>-1</v>
      </c>
      <c r="F42" s="2">
        <v>1</v>
      </c>
      <c r="G42" s="2">
        <v>1</v>
      </c>
      <c r="H42" s="2">
        <v>12.9</v>
      </c>
    </row>
    <row r="43" spans="2:8" x14ac:dyDescent="0.25">
      <c r="B43" s="2">
        <v>28</v>
      </c>
      <c r="C43" s="2">
        <v>1</v>
      </c>
      <c r="D43" s="2">
        <v>1</v>
      </c>
      <c r="E43" s="2">
        <v>-1</v>
      </c>
      <c r="F43" s="2">
        <v>1</v>
      </c>
      <c r="G43" s="2">
        <v>1</v>
      </c>
      <c r="H43" s="2">
        <v>13.7</v>
      </c>
    </row>
    <row r="44" spans="2:8" x14ac:dyDescent="0.25">
      <c r="B44" s="2">
        <v>29</v>
      </c>
      <c r="C44" s="2">
        <v>-1</v>
      </c>
      <c r="D44" s="2">
        <v>-1</v>
      </c>
      <c r="E44" s="2">
        <v>1</v>
      </c>
      <c r="F44" s="2">
        <v>1</v>
      </c>
      <c r="G44" s="2">
        <v>1</v>
      </c>
      <c r="H44" s="2">
        <v>12.4</v>
      </c>
    </row>
    <row r="45" spans="2:8" x14ac:dyDescent="0.25">
      <c r="B45" s="2">
        <v>30</v>
      </c>
      <c r="C45" s="2">
        <v>1</v>
      </c>
      <c r="D45" s="2">
        <v>-1</v>
      </c>
      <c r="E45" s="2">
        <v>1</v>
      </c>
      <c r="F45" s="2">
        <v>1</v>
      </c>
      <c r="G45" s="2">
        <v>1</v>
      </c>
      <c r="H45" s="2">
        <v>12.4</v>
      </c>
    </row>
    <row r="46" spans="2:8" x14ac:dyDescent="0.25">
      <c r="B46" s="2">
        <v>31</v>
      </c>
      <c r="C46" s="2">
        <v>-1</v>
      </c>
      <c r="D46" s="2">
        <v>1</v>
      </c>
      <c r="E46" s="2">
        <v>1</v>
      </c>
      <c r="F46" s="2">
        <v>1</v>
      </c>
      <c r="G46" s="2">
        <v>1</v>
      </c>
      <c r="H46" s="2">
        <v>3.8</v>
      </c>
    </row>
    <row r="47" spans="2:8" x14ac:dyDescent="0.25">
      <c r="B47" s="2">
        <v>32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95"/>
  <sheetViews>
    <sheetView topLeftCell="A40" workbookViewId="0">
      <selection activeCell="L5" sqref="L5"/>
    </sheetView>
  </sheetViews>
  <sheetFormatPr defaultRowHeight="15" x14ac:dyDescent="0.25"/>
  <cols>
    <col min="1" max="6" width="9.140625" style="2"/>
    <col min="7" max="7" width="10.85546875" style="2" customWidth="1"/>
    <col min="8" max="8" width="9.140625" style="2"/>
    <col min="10" max="16" width="9.140625" style="2"/>
    <col min="21" max="21" width="10.140625" customWidth="1"/>
  </cols>
  <sheetData>
    <row r="1" spans="1:18" x14ac:dyDescent="0.25">
      <c r="A1" s="160" t="s">
        <v>414</v>
      </c>
      <c r="D1"/>
    </row>
    <row r="3" spans="1:18" x14ac:dyDescent="0.25">
      <c r="A3" s="160" t="s">
        <v>415</v>
      </c>
      <c r="D3" s="27"/>
      <c r="E3" s="160" t="s">
        <v>416</v>
      </c>
      <c r="G3" s="27"/>
      <c r="H3" s="2" t="s">
        <v>417</v>
      </c>
      <c r="I3" s="55"/>
      <c r="J3" s="2" t="s">
        <v>418</v>
      </c>
    </row>
    <row r="4" spans="1:18" x14ac:dyDescent="0.25">
      <c r="A4" s="160" t="s">
        <v>412</v>
      </c>
      <c r="D4" s="27"/>
    </row>
    <row r="5" spans="1:18" x14ac:dyDescent="0.25">
      <c r="A5" s="160" t="s">
        <v>411</v>
      </c>
      <c r="D5" s="27"/>
    </row>
    <row r="6" spans="1:18" x14ac:dyDescent="0.25">
      <c r="A6" s="160" t="s">
        <v>413</v>
      </c>
      <c r="D6" s="27"/>
    </row>
    <row r="7" spans="1:18" x14ac:dyDescent="0.25">
      <c r="A7" s="160" t="s">
        <v>419</v>
      </c>
      <c r="D7" s="7"/>
    </row>
    <row r="8" spans="1:18" x14ac:dyDescent="0.25">
      <c r="A8" s="160" t="s">
        <v>438</v>
      </c>
      <c r="D8" s="7"/>
    </row>
    <row r="10" spans="1:18" x14ac:dyDescent="0.25">
      <c r="A10" s="171" t="s">
        <v>378</v>
      </c>
      <c r="I10" s="71" t="s">
        <v>379</v>
      </c>
      <c r="L10" s="160"/>
    </row>
    <row r="11" spans="1:18" x14ac:dyDescent="0.25">
      <c r="I11" s="71" t="s">
        <v>380</v>
      </c>
    </row>
    <row r="12" spans="1:18" s="2" customFormat="1" x14ac:dyDescent="0.25">
      <c r="A12" s="2" t="s">
        <v>381</v>
      </c>
      <c r="B12" s="2" t="s">
        <v>261</v>
      </c>
      <c r="C12" s="2" t="s">
        <v>262</v>
      </c>
      <c r="D12" s="2" t="s">
        <v>263</v>
      </c>
      <c r="E12" s="2" t="s">
        <v>382</v>
      </c>
      <c r="F12" s="2" t="s">
        <v>383</v>
      </c>
      <c r="G12" s="2" t="s">
        <v>278</v>
      </c>
      <c r="I12" s="2" t="s">
        <v>384</v>
      </c>
      <c r="J12" s="2" t="s">
        <v>261</v>
      </c>
      <c r="K12" s="2" t="s">
        <v>262</v>
      </c>
      <c r="L12" s="2" t="s">
        <v>263</v>
      </c>
      <c r="M12" s="2" t="s">
        <v>382</v>
      </c>
      <c r="N12" s="2" t="s">
        <v>385</v>
      </c>
      <c r="O12" s="2" t="s">
        <v>381</v>
      </c>
      <c r="P12" s="2" t="s">
        <v>278</v>
      </c>
    </row>
    <row r="13" spans="1:18" x14ac:dyDescent="0.25">
      <c r="A13" s="172">
        <v>1</v>
      </c>
      <c r="B13" s="173">
        <v>-1</v>
      </c>
      <c r="C13" s="174">
        <v>-1</v>
      </c>
      <c r="D13" s="174">
        <v>-1</v>
      </c>
      <c r="E13" s="174">
        <v>-1</v>
      </c>
      <c r="F13" s="172">
        <v>-1</v>
      </c>
      <c r="G13" s="172">
        <v>13.1</v>
      </c>
      <c r="I13" s="7">
        <v>1</v>
      </c>
      <c r="J13" s="175">
        <v>-1</v>
      </c>
      <c r="K13" s="175">
        <v>-1</v>
      </c>
      <c r="L13" s="175">
        <v>-1</v>
      </c>
      <c r="M13" s="175">
        <v>-1</v>
      </c>
      <c r="N13" s="175">
        <f>J13*K13*L13*M13</f>
        <v>1</v>
      </c>
      <c r="O13" s="175">
        <f>A29</f>
        <v>17</v>
      </c>
      <c r="P13" s="175">
        <f>G29</f>
        <v>6.4</v>
      </c>
      <c r="Q13" s="2"/>
      <c r="R13" s="2"/>
    </row>
    <row r="14" spans="1:18" x14ac:dyDescent="0.25">
      <c r="A14" s="176">
        <v>2</v>
      </c>
      <c r="B14" s="177">
        <v>1</v>
      </c>
      <c r="C14" s="178">
        <v>-1</v>
      </c>
      <c r="D14" s="178">
        <v>-1</v>
      </c>
      <c r="E14" s="178">
        <v>-1</v>
      </c>
      <c r="F14" s="176">
        <v>-1</v>
      </c>
      <c r="G14" s="176">
        <v>9.9</v>
      </c>
      <c r="I14" s="7">
        <v>2</v>
      </c>
      <c r="J14" s="176">
        <v>1</v>
      </c>
      <c r="K14" s="176">
        <v>-1</v>
      </c>
      <c r="L14" s="176">
        <v>-1</v>
      </c>
      <c r="M14" s="176">
        <v>-1</v>
      </c>
      <c r="N14" s="176">
        <f>J14*K14*L14*M14</f>
        <v>-1</v>
      </c>
      <c r="O14" s="176">
        <f>A14</f>
        <v>2</v>
      </c>
      <c r="P14" s="176">
        <f>G14</f>
        <v>9.9</v>
      </c>
    </row>
    <row r="15" spans="1:18" x14ac:dyDescent="0.25">
      <c r="A15" s="179">
        <v>3</v>
      </c>
      <c r="B15" s="180">
        <v>-1</v>
      </c>
      <c r="C15" s="181">
        <v>1</v>
      </c>
      <c r="D15" s="181">
        <v>-1</v>
      </c>
      <c r="E15" s="181">
        <v>-1</v>
      </c>
      <c r="F15" s="179">
        <v>-1</v>
      </c>
      <c r="G15" s="179">
        <v>8.1</v>
      </c>
      <c r="I15" s="7">
        <v>3</v>
      </c>
      <c r="J15" s="179">
        <v>-1</v>
      </c>
      <c r="K15" s="179">
        <v>1</v>
      </c>
      <c r="L15" s="179">
        <v>-1</v>
      </c>
      <c r="M15" s="179">
        <v>-1</v>
      </c>
      <c r="N15" s="179">
        <f t="shared" ref="N15:N28" si="0">J15*K15*L15*M15</f>
        <v>-1</v>
      </c>
      <c r="O15" s="179">
        <f>A15</f>
        <v>3</v>
      </c>
      <c r="P15" s="179">
        <f>G15</f>
        <v>8.1</v>
      </c>
    </row>
    <row r="16" spans="1:18" x14ac:dyDescent="0.25">
      <c r="A16" s="182">
        <v>4</v>
      </c>
      <c r="B16" s="183">
        <v>1</v>
      </c>
      <c r="C16" s="184">
        <v>1</v>
      </c>
      <c r="D16" s="185">
        <v>-1</v>
      </c>
      <c r="E16" s="185">
        <v>-1</v>
      </c>
      <c r="F16" s="182">
        <v>-1</v>
      </c>
      <c r="G16" s="182">
        <v>7.5</v>
      </c>
      <c r="I16" s="7">
        <v>4</v>
      </c>
      <c r="J16" s="186">
        <v>1</v>
      </c>
      <c r="K16" s="186">
        <v>1</v>
      </c>
      <c r="L16" s="186">
        <v>-1</v>
      </c>
      <c r="M16" s="186">
        <v>-1</v>
      </c>
      <c r="N16" s="186">
        <f t="shared" si="0"/>
        <v>1</v>
      </c>
      <c r="O16" s="186">
        <f>A32</f>
        <v>20</v>
      </c>
      <c r="P16" s="186">
        <f>G32</f>
        <v>6.6</v>
      </c>
    </row>
    <row r="17" spans="1:16" x14ac:dyDescent="0.25">
      <c r="A17" s="187">
        <v>5</v>
      </c>
      <c r="B17" s="188">
        <v>-1</v>
      </c>
      <c r="C17" s="189">
        <v>-1</v>
      </c>
      <c r="D17" s="190">
        <v>1</v>
      </c>
      <c r="E17" s="190">
        <v>-1</v>
      </c>
      <c r="F17" s="187">
        <v>-1</v>
      </c>
      <c r="G17" s="187">
        <v>9</v>
      </c>
      <c r="I17" s="7">
        <v>5</v>
      </c>
      <c r="J17" s="187">
        <v>-1</v>
      </c>
      <c r="K17" s="187">
        <v>-1</v>
      </c>
      <c r="L17" s="187">
        <v>1</v>
      </c>
      <c r="M17" s="187">
        <v>-1</v>
      </c>
      <c r="N17" s="187">
        <f t="shared" si="0"/>
        <v>-1</v>
      </c>
      <c r="O17" s="187">
        <f>A17</f>
        <v>5</v>
      </c>
      <c r="P17" s="187">
        <f>G17</f>
        <v>9</v>
      </c>
    </row>
    <row r="18" spans="1:16" x14ac:dyDescent="0.25">
      <c r="A18" s="191">
        <v>6</v>
      </c>
      <c r="B18" s="192">
        <v>1</v>
      </c>
      <c r="C18" s="193">
        <v>-1</v>
      </c>
      <c r="D18" s="194">
        <v>1</v>
      </c>
      <c r="E18" s="194">
        <v>-1</v>
      </c>
      <c r="F18" s="191">
        <v>-1</v>
      </c>
      <c r="G18" s="191">
        <v>9.1999999999999993</v>
      </c>
      <c r="I18" s="7">
        <v>6</v>
      </c>
      <c r="J18" s="195">
        <v>1</v>
      </c>
      <c r="K18" s="195">
        <v>-1</v>
      </c>
      <c r="L18" s="195">
        <v>1</v>
      </c>
      <c r="M18" s="195">
        <v>-1</v>
      </c>
      <c r="N18" s="195">
        <f t="shared" si="0"/>
        <v>1</v>
      </c>
      <c r="O18" s="195">
        <f>A34</f>
        <v>22</v>
      </c>
      <c r="P18" s="195">
        <f>G34</f>
        <v>5.3</v>
      </c>
    </row>
    <row r="19" spans="1:16" x14ac:dyDescent="0.25">
      <c r="A19" s="196">
        <v>7</v>
      </c>
      <c r="B19" s="197">
        <v>-1</v>
      </c>
      <c r="C19" s="198">
        <v>1</v>
      </c>
      <c r="D19" s="199">
        <v>1</v>
      </c>
      <c r="E19" s="199">
        <v>-1</v>
      </c>
      <c r="F19" s="196">
        <v>-1</v>
      </c>
      <c r="G19" s="196">
        <v>-1</v>
      </c>
      <c r="I19" s="7">
        <v>7</v>
      </c>
      <c r="J19" s="200">
        <v>-1</v>
      </c>
      <c r="K19" s="200">
        <v>1</v>
      </c>
      <c r="L19" s="200">
        <v>1</v>
      </c>
      <c r="M19" s="200">
        <v>-1</v>
      </c>
      <c r="N19" s="200">
        <f t="shared" si="0"/>
        <v>1</v>
      </c>
      <c r="O19" s="200">
        <f>A35</f>
        <v>23</v>
      </c>
      <c r="P19" s="200">
        <f>G35</f>
        <v>-5.0999999999999996</v>
      </c>
    </row>
    <row r="20" spans="1:16" x14ac:dyDescent="0.25">
      <c r="A20" s="201">
        <v>8</v>
      </c>
      <c r="B20" s="202">
        <v>1</v>
      </c>
      <c r="C20" s="203">
        <v>1</v>
      </c>
      <c r="D20" s="204">
        <v>1</v>
      </c>
      <c r="E20" s="205">
        <v>-1</v>
      </c>
      <c r="F20" s="201">
        <v>-1</v>
      </c>
      <c r="G20" s="201">
        <v>-1</v>
      </c>
      <c r="I20" s="7">
        <v>8</v>
      </c>
      <c r="J20" s="201">
        <v>1</v>
      </c>
      <c r="K20" s="201">
        <v>1</v>
      </c>
      <c r="L20" s="201">
        <v>1</v>
      </c>
      <c r="M20" s="201">
        <v>-1</v>
      </c>
      <c r="N20" s="201">
        <f t="shared" si="0"/>
        <v>-1</v>
      </c>
      <c r="O20" s="201">
        <f>A20</f>
        <v>8</v>
      </c>
      <c r="P20" s="201">
        <f>G20</f>
        <v>-1</v>
      </c>
    </row>
    <row r="21" spans="1:16" x14ac:dyDescent="0.25">
      <c r="A21" s="206">
        <v>9</v>
      </c>
      <c r="B21" s="207">
        <v>-1</v>
      </c>
      <c r="C21" s="208">
        <v>-1</v>
      </c>
      <c r="D21" s="208">
        <v>-1</v>
      </c>
      <c r="E21" s="209">
        <v>1</v>
      </c>
      <c r="F21" s="206">
        <v>-1</v>
      </c>
      <c r="G21" s="206">
        <v>10.6</v>
      </c>
      <c r="I21" s="7">
        <v>9</v>
      </c>
      <c r="J21" s="206">
        <v>-1</v>
      </c>
      <c r="K21" s="206">
        <v>-1</v>
      </c>
      <c r="L21" s="206">
        <v>-1</v>
      </c>
      <c r="M21" s="206">
        <v>1</v>
      </c>
      <c r="N21" s="206">
        <f t="shared" si="0"/>
        <v>-1</v>
      </c>
      <c r="O21" s="206">
        <f>A21</f>
        <v>9</v>
      </c>
      <c r="P21" s="206">
        <f>G21</f>
        <v>10.6</v>
      </c>
    </row>
    <row r="22" spans="1:16" x14ac:dyDescent="0.25">
      <c r="A22" s="210">
        <v>10</v>
      </c>
      <c r="B22" s="211">
        <v>1</v>
      </c>
      <c r="C22" s="212">
        <v>-1</v>
      </c>
      <c r="D22" s="212">
        <v>-1</v>
      </c>
      <c r="E22" s="213">
        <v>1</v>
      </c>
      <c r="F22" s="210">
        <v>-1</v>
      </c>
      <c r="G22" s="210">
        <v>8.1999999999999993</v>
      </c>
      <c r="I22" s="7">
        <v>10</v>
      </c>
      <c r="J22" s="214">
        <v>1</v>
      </c>
      <c r="K22" s="214">
        <v>-1</v>
      </c>
      <c r="L22" s="214">
        <v>-1</v>
      </c>
      <c r="M22" s="214">
        <v>1</v>
      </c>
      <c r="N22" s="214">
        <f t="shared" si="0"/>
        <v>1</v>
      </c>
      <c r="O22" s="214">
        <f>A38</f>
        <v>26</v>
      </c>
      <c r="P22" s="214">
        <f>G38</f>
        <v>12.7</v>
      </c>
    </row>
    <row r="23" spans="1:16" x14ac:dyDescent="0.25">
      <c r="A23" s="215">
        <v>11</v>
      </c>
      <c r="B23" s="216">
        <v>-1</v>
      </c>
      <c r="C23" s="217">
        <v>1</v>
      </c>
      <c r="D23" s="217">
        <v>-1</v>
      </c>
      <c r="E23" s="218">
        <v>1</v>
      </c>
      <c r="F23" s="215">
        <v>-1</v>
      </c>
      <c r="G23" s="215">
        <v>11</v>
      </c>
      <c r="I23" s="7">
        <v>11</v>
      </c>
      <c r="J23" s="219">
        <v>-1</v>
      </c>
      <c r="K23" s="219">
        <v>1</v>
      </c>
      <c r="L23" s="219">
        <v>-1</v>
      </c>
      <c r="M23" s="219">
        <v>1</v>
      </c>
      <c r="N23" s="219">
        <f t="shared" si="0"/>
        <v>1</v>
      </c>
      <c r="O23" s="219">
        <f>A39</f>
        <v>27</v>
      </c>
      <c r="P23" s="219">
        <f>G39</f>
        <v>12.9</v>
      </c>
    </row>
    <row r="24" spans="1:16" x14ac:dyDescent="0.25">
      <c r="A24" s="220">
        <v>12</v>
      </c>
      <c r="B24" s="221">
        <v>1</v>
      </c>
      <c r="C24" s="222">
        <v>1</v>
      </c>
      <c r="D24" s="222">
        <v>-1</v>
      </c>
      <c r="E24" s="223">
        <v>1</v>
      </c>
      <c r="F24" s="220">
        <v>-1</v>
      </c>
      <c r="G24" s="220">
        <v>11.2</v>
      </c>
      <c r="I24" s="7">
        <v>12</v>
      </c>
      <c r="J24" s="220">
        <v>1</v>
      </c>
      <c r="K24" s="220">
        <v>1</v>
      </c>
      <c r="L24" s="220">
        <v>-1</v>
      </c>
      <c r="M24" s="220">
        <v>1</v>
      </c>
      <c r="N24" s="220">
        <f t="shared" si="0"/>
        <v>-1</v>
      </c>
      <c r="O24" s="220">
        <f>A24</f>
        <v>12</v>
      </c>
      <c r="P24" s="220">
        <f>G24</f>
        <v>11.2</v>
      </c>
    </row>
    <row r="25" spans="1:16" x14ac:dyDescent="0.25">
      <c r="A25" s="224">
        <v>13</v>
      </c>
      <c r="B25" s="225">
        <v>-1</v>
      </c>
      <c r="C25" s="226">
        <v>-1</v>
      </c>
      <c r="D25" s="226">
        <v>1</v>
      </c>
      <c r="E25" s="227">
        <v>1</v>
      </c>
      <c r="F25" s="224">
        <v>-1</v>
      </c>
      <c r="G25" s="224">
        <v>5.0999999999999996</v>
      </c>
      <c r="I25" s="7">
        <v>13</v>
      </c>
      <c r="J25" s="228">
        <v>-1</v>
      </c>
      <c r="K25" s="228">
        <v>-1</v>
      </c>
      <c r="L25" s="228">
        <v>1</v>
      </c>
      <c r="M25" s="228">
        <v>1</v>
      </c>
      <c r="N25" s="228">
        <f t="shared" si="0"/>
        <v>1</v>
      </c>
      <c r="O25" s="228">
        <f>A41</f>
        <v>29</v>
      </c>
      <c r="P25" s="228">
        <f>G41</f>
        <v>12.4</v>
      </c>
    </row>
    <row r="26" spans="1:16" x14ac:dyDescent="0.25">
      <c r="A26" s="229">
        <v>14</v>
      </c>
      <c r="B26" s="230">
        <v>1</v>
      </c>
      <c r="C26" s="231">
        <v>-1</v>
      </c>
      <c r="D26" s="231">
        <v>1</v>
      </c>
      <c r="E26" s="232">
        <v>1</v>
      </c>
      <c r="F26" s="229">
        <v>-1</v>
      </c>
      <c r="G26" s="229">
        <v>9.6999999999999993</v>
      </c>
      <c r="I26" s="7">
        <v>14</v>
      </c>
      <c r="J26" s="229">
        <v>1</v>
      </c>
      <c r="K26" s="229">
        <v>-1</v>
      </c>
      <c r="L26" s="229">
        <v>1</v>
      </c>
      <c r="M26" s="229">
        <v>1</v>
      </c>
      <c r="N26" s="229">
        <f t="shared" si="0"/>
        <v>-1</v>
      </c>
      <c r="O26" s="229">
        <f>A26</f>
        <v>14</v>
      </c>
      <c r="P26" s="229">
        <f>G26</f>
        <v>9.6999999999999993</v>
      </c>
    </row>
    <row r="27" spans="1:16" x14ac:dyDescent="0.25">
      <c r="A27" s="233">
        <v>15</v>
      </c>
      <c r="B27" s="234">
        <v>-1</v>
      </c>
      <c r="C27" s="235">
        <v>1</v>
      </c>
      <c r="D27" s="235">
        <v>1</v>
      </c>
      <c r="E27" s="236">
        <v>1</v>
      </c>
      <c r="F27" s="233">
        <v>-1</v>
      </c>
      <c r="G27" s="233">
        <v>4.0999999999999996</v>
      </c>
      <c r="I27" s="7">
        <v>15</v>
      </c>
      <c r="J27" s="233">
        <v>-1</v>
      </c>
      <c r="K27" s="233">
        <v>1</v>
      </c>
      <c r="L27" s="233">
        <v>1</v>
      </c>
      <c r="M27" s="233">
        <v>1</v>
      </c>
      <c r="N27" s="233">
        <f t="shared" si="0"/>
        <v>-1</v>
      </c>
      <c r="O27" s="233">
        <f>A27</f>
        <v>15</v>
      </c>
      <c r="P27" s="233">
        <f>G27</f>
        <v>4.0999999999999996</v>
      </c>
    </row>
    <row r="28" spans="1:16" x14ac:dyDescent="0.25">
      <c r="A28" s="237">
        <v>16</v>
      </c>
      <c r="B28" s="238">
        <v>1</v>
      </c>
      <c r="C28" s="239">
        <v>1</v>
      </c>
      <c r="D28" s="239">
        <v>1</v>
      </c>
      <c r="E28" s="240">
        <v>1</v>
      </c>
      <c r="F28" s="237">
        <v>-1</v>
      </c>
      <c r="G28" s="237">
        <v>2.9</v>
      </c>
      <c r="I28" s="7">
        <v>16</v>
      </c>
      <c r="J28" s="2">
        <v>1</v>
      </c>
      <c r="K28" s="2">
        <v>1</v>
      </c>
      <c r="L28" s="2">
        <v>1</v>
      </c>
      <c r="M28" s="2">
        <v>1</v>
      </c>
      <c r="N28" s="2">
        <f t="shared" si="0"/>
        <v>1</v>
      </c>
      <c r="O28" s="2">
        <f>A44</f>
        <v>32</v>
      </c>
      <c r="P28" s="2">
        <f>G44</f>
        <v>4</v>
      </c>
    </row>
    <row r="29" spans="1:16" x14ac:dyDescent="0.25">
      <c r="A29" s="175">
        <v>17</v>
      </c>
      <c r="B29" s="175">
        <v>-1</v>
      </c>
      <c r="C29" s="175">
        <v>-1</v>
      </c>
      <c r="D29" s="175">
        <v>-1</v>
      </c>
      <c r="E29" s="175">
        <v>-1</v>
      </c>
      <c r="F29" s="175">
        <v>1</v>
      </c>
      <c r="G29" s="175">
        <v>6.4</v>
      </c>
      <c r="I29" s="71" t="s">
        <v>386</v>
      </c>
    </row>
    <row r="30" spans="1:16" x14ac:dyDescent="0.25">
      <c r="A30" s="241">
        <v>18</v>
      </c>
      <c r="B30" s="241">
        <v>1</v>
      </c>
      <c r="C30" s="241">
        <v>-1</v>
      </c>
      <c r="D30" s="241">
        <v>-1</v>
      </c>
      <c r="E30" s="241">
        <v>-1</v>
      </c>
      <c r="F30" s="241">
        <v>1</v>
      </c>
      <c r="G30" s="241">
        <v>9.8000000000000007</v>
      </c>
      <c r="I30" s="2" t="s">
        <v>384</v>
      </c>
      <c r="J30" s="2" t="s">
        <v>261</v>
      </c>
      <c r="K30" s="2" t="s">
        <v>262</v>
      </c>
      <c r="L30" s="2" t="s">
        <v>263</v>
      </c>
      <c r="M30" s="2" t="s">
        <v>382</v>
      </c>
      <c r="N30" s="2" t="s">
        <v>387</v>
      </c>
      <c r="O30" s="2" t="s">
        <v>381</v>
      </c>
      <c r="P30" s="2" t="s">
        <v>278</v>
      </c>
    </row>
    <row r="31" spans="1:16" x14ac:dyDescent="0.25">
      <c r="A31" s="242">
        <v>19</v>
      </c>
      <c r="B31" s="242">
        <v>-1</v>
      </c>
      <c r="C31" s="242">
        <v>1</v>
      </c>
      <c r="D31" s="242">
        <v>-1</v>
      </c>
      <c r="E31" s="242">
        <v>-1</v>
      </c>
      <c r="F31" s="242">
        <v>1</v>
      </c>
      <c r="G31" s="242">
        <v>9</v>
      </c>
      <c r="I31" s="7">
        <v>1</v>
      </c>
      <c r="J31" s="172">
        <v>-1</v>
      </c>
      <c r="K31" s="172">
        <v>-1</v>
      </c>
      <c r="L31" s="172">
        <v>-1</v>
      </c>
      <c r="M31" s="172">
        <v>-1</v>
      </c>
      <c r="N31" s="172">
        <f>-J31*K31*L31*M31</f>
        <v>-1</v>
      </c>
      <c r="O31" s="172">
        <f>A13</f>
        <v>1</v>
      </c>
      <c r="P31" s="172">
        <f>G13</f>
        <v>13.1</v>
      </c>
    </row>
    <row r="32" spans="1:16" x14ac:dyDescent="0.25">
      <c r="A32" s="186">
        <v>20</v>
      </c>
      <c r="B32" s="186">
        <v>1</v>
      </c>
      <c r="C32" s="186">
        <v>1</v>
      </c>
      <c r="D32" s="186">
        <v>-1</v>
      </c>
      <c r="E32" s="186">
        <v>-1</v>
      </c>
      <c r="F32" s="186">
        <v>1</v>
      </c>
      <c r="G32" s="186">
        <v>6.6</v>
      </c>
      <c r="I32" s="7">
        <v>2</v>
      </c>
      <c r="J32" s="241">
        <v>1</v>
      </c>
      <c r="K32" s="241">
        <v>-1</v>
      </c>
      <c r="L32" s="241">
        <v>-1</v>
      </c>
      <c r="M32" s="241">
        <v>-1</v>
      </c>
      <c r="N32" s="241">
        <f t="shared" ref="N32:N46" si="1">-J32*K32*L32*M32</f>
        <v>1</v>
      </c>
      <c r="O32" s="241">
        <f>A30</f>
        <v>18</v>
      </c>
      <c r="P32" s="241">
        <f>G30</f>
        <v>9.8000000000000007</v>
      </c>
    </row>
    <row r="33" spans="1:21" x14ac:dyDescent="0.25">
      <c r="A33" s="243">
        <v>21</v>
      </c>
      <c r="B33" s="243">
        <v>-1</v>
      </c>
      <c r="C33" s="243">
        <v>-1</v>
      </c>
      <c r="D33" s="243">
        <v>1</v>
      </c>
      <c r="E33" s="243">
        <v>-1</v>
      </c>
      <c r="F33" s="243">
        <v>1</v>
      </c>
      <c r="G33" s="243">
        <v>4.9000000000000004</v>
      </c>
      <c r="I33" s="7">
        <v>3</v>
      </c>
      <c r="J33" s="242">
        <v>-1</v>
      </c>
      <c r="K33" s="242">
        <v>1</v>
      </c>
      <c r="L33" s="242">
        <v>-1</v>
      </c>
      <c r="M33" s="242">
        <v>-1</v>
      </c>
      <c r="N33" s="242">
        <f t="shared" si="1"/>
        <v>1</v>
      </c>
      <c r="O33" s="242">
        <f>A31</f>
        <v>19</v>
      </c>
      <c r="P33" s="242">
        <f>G31</f>
        <v>9</v>
      </c>
    </row>
    <row r="34" spans="1:21" x14ac:dyDescent="0.25">
      <c r="A34" s="195">
        <v>22</v>
      </c>
      <c r="B34" s="195">
        <v>1</v>
      </c>
      <c r="C34" s="195">
        <v>-1</v>
      </c>
      <c r="D34" s="195">
        <v>1</v>
      </c>
      <c r="E34" s="195">
        <v>-1</v>
      </c>
      <c r="F34" s="195">
        <v>1</v>
      </c>
      <c r="G34" s="195">
        <v>5.3</v>
      </c>
      <c r="I34" s="7">
        <v>4</v>
      </c>
      <c r="J34" s="182">
        <v>1</v>
      </c>
      <c r="K34" s="182">
        <v>1</v>
      </c>
      <c r="L34" s="182">
        <v>-1</v>
      </c>
      <c r="M34" s="182">
        <v>-1</v>
      </c>
      <c r="N34" s="182">
        <f t="shared" si="1"/>
        <v>-1</v>
      </c>
      <c r="O34" s="182">
        <f>A16</f>
        <v>4</v>
      </c>
      <c r="P34" s="182">
        <f>G16</f>
        <v>7.5</v>
      </c>
    </row>
    <row r="35" spans="1:21" x14ac:dyDescent="0.25">
      <c r="A35" s="200">
        <v>23</v>
      </c>
      <c r="B35" s="200">
        <v>-1</v>
      </c>
      <c r="C35" s="200">
        <v>1</v>
      </c>
      <c r="D35" s="200">
        <v>1</v>
      </c>
      <c r="E35" s="200">
        <v>-1</v>
      </c>
      <c r="F35" s="200">
        <v>1</v>
      </c>
      <c r="G35" s="200">
        <v>-5.0999999999999996</v>
      </c>
      <c r="I35" s="7">
        <v>5</v>
      </c>
      <c r="J35" s="243">
        <v>-1</v>
      </c>
      <c r="K35" s="243">
        <v>-1</v>
      </c>
      <c r="L35" s="243">
        <v>1</v>
      </c>
      <c r="M35" s="243">
        <v>-1</v>
      </c>
      <c r="N35" s="243">
        <f t="shared" si="1"/>
        <v>1</v>
      </c>
      <c r="O35" s="243">
        <f>A33</f>
        <v>21</v>
      </c>
      <c r="P35" s="243">
        <f>G33</f>
        <v>4.9000000000000004</v>
      </c>
    </row>
    <row r="36" spans="1:21" x14ac:dyDescent="0.25">
      <c r="A36" s="244">
        <v>24</v>
      </c>
      <c r="B36" s="244">
        <v>1</v>
      </c>
      <c r="C36" s="244">
        <v>1</v>
      </c>
      <c r="D36" s="244">
        <v>1</v>
      </c>
      <c r="E36" s="244">
        <v>-1</v>
      </c>
      <c r="F36" s="244">
        <v>1</v>
      </c>
      <c r="G36" s="244">
        <v>-3.7</v>
      </c>
      <c r="I36" s="7">
        <v>6</v>
      </c>
      <c r="J36" s="191">
        <v>1</v>
      </c>
      <c r="K36" s="191">
        <v>-1</v>
      </c>
      <c r="L36" s="191">
        <v>1</v>
      </c>
      <c r="M36" s="191">
        <v>-1</v>
      </c>
      <c r="N36" s="191">
        <f t="shared" si="1"/>
        <v>-1</v>
      </c>
      <c r="O36" s="191">
        <f>A18</f>
        <v>6</v>
      </c>
      <c r="P36" s="191">
        <f>G18</f>
        <v>9.1999999999999993</v>
      </c>
    </row>
    <row r="37" spans="1:21" x14ac:dyDescent="0.25">
      <c r="A37" s="245">
        <v>25</v>
      </c>
      <c r="B37" s="245">
        <v>-1</v>
      </c>
      <c r="C37" s="245">
        <v>-1</v>
      </c>
      <c r="D37" s="245">
        <v>-1</v>
      </c>
      <c r="E37" s="245">
        <v>1</v>
      </c>
      <c r="F37" s="245">
        <v>1</v>
      </c>
      <c r="G37" s="245">
        <v>17.3</v>
      </c>
      <c r="I37" s="7">
        <v>7</v>
      </c>
      <c r="J37" s="196">
        <v>-1</v>
      </c>
      <c r="K37" s="196">
        <v>1</v>
      </c>
      <c r="L37" s="196">
        <v>1</v>
      </c>
      <c r="M37" s="196">
        <v>-1</v>
      </c>
      <c r="N37" s="196">
        <f t="shared" si="1"/>
        <v>-1</v>
      </c>
      <c r="O37" s="196">
        <f>A19</f>
        <v>7</v>
      </c>
      <c r="P37" s="196">
        <f>G19</f>
        <v>-1</v>
      </c>
    </row>
    <row r="38" spans="1:21" x14ac:dyDescent="0.25">
      <c r="A38" s="214">
        <v>26</v>
      </c>
      <c r="B38" s="214">
        <v>1</v>
      </c>
      <c r="C38" s="214">
        <v>-1</v>
      </c>
      <c r="D38" s="214">
        <v>-1</v>
      </c>
      <c r="E38" s="214">
        <v>1</v>
      </c>
      <c r="F38" s="214">
        <v>1</v>
      </c>
      <c r="G38" s="214">
        <v>12.7</v>
      </c>
      <c r="I38" s="7">
        <v>8</v>
      </c>
      <c r="J38" s="244">
        <v>1</v>
      </c>
      <c r="K38" s="244">
        <v>1</v>
      </c>
      <c r="L38" s="244">
        <v>1</v>
      </c>
      <c r="M38" s="244">
        <v>-1</v>
      </c>
      <c r="N38" s="244">
        <f t="shared" si="1"/>
        <v>1</v>
      </c>
      <c r="O38" s="244">
        <f>A36</f>
        <v>24</v>
      </c>
      <c r="P38" s="244">
        <f>G36</f>
        <v>-3.7</v>
      </c>
    </row>
    <row r="39" spans="1:21" x14ac:dyDescent="0.25">
      <c r="A39" s="219">
        <v>27</v>
      </c>
      <c r="B39" s="219">
        <v>-1</v>
      </c>
      <c r="C39" s="219">
        <v>1</v>
      </c>
      <c r="D39" s="219">
        <v>-1</v>
      </c>
      <c r="E39" s="219">
        <v>1</v>
      </c>
      <c r="F39" s="219">
        <v>1</v>
      </c>
      <c r="G39" s="219">
        <v>12.9</v>
      </c>
      <c r="I39" s="7">
        <v>9</v>
      </c>
      <c r="J39" s="245">
        <v>-1</v>
      </c>
      <c r="K39" s="245">
        <v>-1</v>
      </c>
      <c r="L39" s="245">
        <v>-1</v>
      </c>
      <c r="M39" s="245">
        <v>1</v>
      </c>
      <c r="N39" s="245">
        <f t="shared" si="1"/>
        <v>1</v>
      </c>
      <c r="O39" s="245">
        <f>A37</f>
        <v>25</v>
      </c>
      <c r="P39" s="245">
        <f>G37</f>
        <v>17.3</v>
      </c>
    </row>
    <row r="40" spans="1:21" x14ac:dyDescent="0.25">
      <c r="A40" s="176">
        <v>28</v>
      </c>
      <c r="B40" s="176">
        <v>1</v>
      </c>
      <c r="C40" s="176">
        <v>1</v>
      </c>
      <c r="D40" s="176">
        <v>-1</v>
      </c>
      <c r="E40" s="176">
        <v>1</v>
      </c>
      <c r="F40" s="176">
        <v>1</v>
      </c>
      <c r="G40" s="176">
        <v>13.7</v>
      </c>
      <c r="I40" s="7">
        <v>10</v>
      </c>
      <c r="J40" s="210">
        <v>1</v>
      </c>
      <c r="K40" s="210">
        <v>-1</v>
      </c>
      <c r="L40" s="210">
        <v>-1</v>
      </c>
      <c r="M40" s="210">
        <v>1</v>
      </c>
      <c r="N40" s="210">
        <f t="shared" si="1"/>
        <v>-1</v>
      </c>
      <c r="O40" s="210">
        <f>A22</f>
        <v>10</v>
      </c>
      <c r="P40" s="210">
        <f>G22</f>
        <v>8.1999999999999993</v>
      </c>
    </row>
    <row r="41" spans="1:21" x14ac:dyDescent="0.25">
      <c r="A41" s="228">
        <v>29</v>
      </c>
      <c r="B41" s="228">
        <v>-1</v>
      </c>
      <c r="C41" s="228">
        <v>-1</v>
      </c>
      <c r="D41" s="228">
        <v>1</v>
      </c>
      <c r="E41" s="228">
        <v>1</v>
      </c>
      <c r="F41" s="228">
        <v>1</v>
      </c>
      <c r="G41" s="228">
        <v>12.4</v>
      </c>
      <c r="I41" s="7">
        <v>11</v>
      </c>
      <c r="J41" s="215">
        <v>-1</v>
      </c>
      <c r="K41" s="215">
        <v>1</v>
      </c>
      <c r="L41" s="215">
        <v>-1</v>
      </c>
      <c r="M41" s="215">
        <v>1</v>
      </c>
      <c r="N41" s="215">
        <f t="shared" si="1"/>
        <v>-1</v>
      </c>
      <c r="O41" s="215">
        <f>A23</f>
        <v>11</v>
      </c>
      <c r="P41" s="215">
        <f>G23</f>
        <v>11</v>
      </c>
    </row>
    <row r="42" spans="1:21" x14ac:dyDescent="0.25">
      <c r="A42" s="246">
        <v>30</v>
      </c>
      <c r="B42" s="246">
        <v>1</v>
      </c>
      <c r="C42" s="246">
        <v>-1</v>
      </c>
      <c r="D42" s="246">
        <v>1</v>
      </c>
      <c r="E42" s="246">
        <v>1</v>
      </c>
      <c r="F42" s="246">
        <v>1</v>
      </c>
      <c r="G42" s="246">
        <v>12.4</v>
      </c>
      <c r="I42" s="7">
        <v>12</v>
      </c>
      <c r="J42" s="176">
        <v>1</v>
      </c>
      <c r="K42" s="176">
        <v>1</v>
      </c>
      <c r="L42" s="176">
        <v>-1</v>
      </c>
      <c r="M42" s="176">
        <v>1</v>
      </c>
      <c r="N42" s="176">
        <f t="shared" si="1"/>
        <v>1</v>
      </c>
      <c r="O42" s="176">
        <f>A40</f>
        <v>28</v>
      </c>
      <c r="P42" s="176">
        <f>G40</f>
        <v>13.7</v>
      </c>
    </row>
    <row r="43" spans="1:21" x14ac:dyDescent="0.25">
      <c r="A43" s="247">
        <v>31</v>
      </c>
      <c r="B43" s="247">
        <v>-1</v>
      </c>
      <c r="C43" s="247">
        <v>1</v>
      </c>
      <c r="D43" s="247">
        <v>1</v>
      </c>
      <c r="E43" s="247">
        <v>1</v>
      </c>
      <c r="F43" s="247">
        <v>1</v>
      </c>
      <c r="G43" s="247">
        <v>3.8</v>
      </c>
      <c r="I43" s="7">
        <v>13</v>
      </c>
      <c r="J43" s="224">
        <v>-1</v>
      </c>
      <c r="K43" s="224">
        <v>-1</v>
      </c>
      <c r="L43" s="224">
        <v>1</v>
      </c>
      <c r="M43" s="224">
        <v>1</v>
      </c>
      <c r="N43" s="224">
        <f t="shared" si="1"/>
        <v>-1</v>
      </c>
      <c r="O43" s="224">
        <f>A25</f>
        <v>13</v>
      </c>
      <c r="P43" s="224">
        <f>G25</f>
        <v>5.0999999999999996</v>
      </c>
    </row>
    <row r="44" spans="1:21" x14ac:dyDescent="0.25">
      <c r="A44" s="2">
        <v>32</v>
      </c>
      <c r="B44" s="2">
        <v>1</v>
      </c>
      <c r="C44" s="2">
        <v>1</v>
      </c>
      <c r="D44" s="2">
        <v>1</v>
      </c>
      <c r="E44" s="2">
        <v>1</v>
      </c>
      <c r="F44" s="2">
        <v>1</v>
      </c>
      <c r="G44" s="2">
        <v>4</v>
      </c>
      <c r="I44" s="7">
        <v>14</v>
      </c>
      <c r="J44" s="246">
        <v>1</v>
      </c>
      <c r="K44" s="246">
        <v>-1</v>
      </c>
      <c r="L44" s="246">
        <v>1</v>
      </c>
      <c r="M44" s="246">
        <v>1</v>
      </c>
      <c r="N44" s="246">
        <f t="shared" si="1"/>
        <v>1</v>
      </c>
      <c r="O44" s="246">
        <f>A42</f>
        <v>30</v>
      </c>
      <c r="P44" s="246">
        <f>G42</f>
        <v>12.4</v>
      </c>
    </row>
    <row r="45" spans="1:21" x14ac:dyDescent="0.25">
      <c r="I45" s="7">
        <v>15</v>
      </c>
      <c r="J45" s="247">
        <v>-1</v>
      </c>
      <c r="K45" s="247">
        <v>1</v>
      </c>
      <c r="L45" s="247">
        <v>1</v>
      </c>
      <c r="M45" s="247">
        <v>1</v>
      </c>
      <c r="N45" s="247">
        <f t="shared" si="1"/>
        <v>1</v>
      </c>
      <c r="O45" s="247">
        <f>A43</f>
        <v>31</v>
      </c>
      <c r="P45" s="247">
        <f>G43</f>
        <v>3.8</v>
      </c>
    </row>
    <row r="46" spans="1:21" x14ac:dyDescent="0.25">
      <c r="I46" s="7">
        <v>16</v>
      </c>
      <c r="J46" s="237">
        <v>1</v>
      </c>
      <c r="K46" s="237">
        <v>1</v>
      </c>
      <c r="L46" s="237">
        <v>1</v>
      </c>
      <c r="M46" s="237">
        <v>1</v>
      </c>
      <c r="N46" s="237">
        <f t="shared" si="1"/>
        <v>-1</v>
      </c>
      <c r="O46" s="237">
        <f>A28</f>
        <v>16</v>
      </c>
      <c r="P46" s="237">
        <f>G28</f>
        <v>2.9</v>
      </c>
    </row>
    <row r="47" spans="1:21" ht="15.75" thickBot="1" x14ac:dyDescent="0.3">
      <c r="H47"/>
    </row>
    <row r="48" spans="1:21" x14ac:dyDescent="0.25">
      <c r="A48" s="251" t="s">
        <v>206</v>
      </c>
      <c r="B48" s="252"/>
      <c r="C48" s="252"/>
      <c r="D48" s="252"/>
      <c r="E48" s="252"/>
      <c r="F48" s="252"/>
      <c r="G48" s="253"/>
      <c r="H48"/>
      <c r="I48" s="251" t="s">
        <v>206</v>
      </c>
      <c r="J48" s="252"/>
      <c r="K48" s="252"/>
      <c r="L48" s="252"/>
      <c r="M48" s="252"/>
      <c r="N48" s="253"/>
      <c r="O48" s="251" t="s">
        <v>206</v>
      </c>
      <c r="P48" s="252"/>
      <c r="Q48" s="252"/>
      <c r="R48" s="252"/>
      <c r="S48" s="252"/>
      <c r="T48" s="252"/>
      <c r="U48" s="253"/>
    </row>
    <row r="49" spans="1:23" ht="15.75" thickBot="1" x14ac:dyDescent="0.3">
      <c r="A49" s="254"/>
      <c r="B49" s="12"/>
      <c r="C49" s="12"/>
      <c r="D49" s="12"/>
      <c r="E49" s="12"/>
      <c r="F49" s="12"/>
      <c r="G49" s="255"/>
      <c r="H49"/>
      <c r="I49" s="254"/>
      <c r="J49" s="12"/>
      <c r="K49" s="12"/>
      <c r="L49" s="12"/>
      <c r="M49" s="12"/>
      <c r="N49" s="255"/>
      <c r="O49" s="254"/>
      <c r="P49" s="12"/>
      <c r="Q49" s="12"/>
      <c r="R49" s="12"/>
      <c r="S49" s="12"/>
      <c r="T49" s="12"/>
      <c r="U49" s="255"/>
    </row>
    <row r="50" spans="1:23" x14ac:dyDescent="0.25">
      <c r="A50" s="256" t="s">
        <v>388</v>
      </c>
      <c r="B50" s="248"/>
      <c r="C50" s="12"/>
      <c r="D50" s="12"/>
      <c r="E50" s="12"/>
      <c r="F50" s="12"/>
      <c r="G50" s="255"/>
      <c r="H50"/>
      <c r="I50" s="256" t="s">
        <v>388</v>
      </c>
      <c r="J50" s="248"/>
      <c r="K50" s="12"/>
      <c r="L50" s="12"/>
      <c r="M50" s="12"/>
      <c r="N50" s="255"/>
      <c r="O50" s="256" t="s">
        <v>388</v>
      </c>
      <c r="P50" s="248"/>
      <c r="Q50" s="12"/>
      <c r="R50" s="12"/>
      <c r="S50" s="12"/>
      <c r="T50" s="12"/>
      <c r="U50" s="255"/>
    </row>
    <row r="51" spans="1:23" x14ac:dyDescent="0.25">
      <c r="A51" s="257" t="s">
        <v>389</v>
      </c>
      <c r="B51" s="50">
        <v>0.83200608408110355</v>
      </c>
      <c r="C51" s="12"/>
      <c r="D51" s="12"/>
      <c r="E51" s="12"/>
      <c r="F51" s="12"/>
      <c r="G51" s="255"/>
      <c r="H51"/>
      <c r="I51" s="257" t="s">
        <v>389</v>
      </c>
      <c r="J51" s="50">
        <v>0.84479621435882524</v>
      </c>
      <c r="K51" s="12"/>
      <c r="L51" s="12"/>
      <c r="M51" s="12"/>
      <c r="N51" s="255"/>
      <c r="O51" s="257" t="s">
        <v>389</v>
      </c>
      <c r="P51" s="50">
        <v>0.83931049834181892</v>
      </c>
      <c r="Q51" s="12"/>
      <c r="R51" s="12"/>
      <c r="S51" s="12"/>
      <c r="T51" s="12"/>
      <c r="U51" s="255"/>
    </row>
    <row r="52" spans="1:23" x14ac:dyDescent="0.25">
      <c r="A52" s="257" t="s">
        <v>390</v>
      </c>
      <c r="B52" s="50">
        <v>0.69223412394797235</v>
      </c>
      <c r="C52" s="12"/>
      <c r="D52" s="12"/>
      <c r="E52" s="12"/>
      <c r="F52" s="12"/>
      <c r="G52" s="255"/>
      <c r="H52"/>
      <c r="I52" s="257" t="s">
        <v>390</v>
      </c>
      <c r="J52" s="50">
        <v>0.71368064379500218</v>
      </c>
      <c r="K52" s="12"/>
      <c r="L52" s="12"/>
      <c r="M52" s="12"/>
      <c r="N52" s="255"/>
      <c r="O52" s="257" t="s">
        <v>390</v>
      </c>
      <c r="P52" s="50">
        <v>0.70444211262679246</v>
      </c>
      <c r="Q52" s="12"/>
      <c r="R52" s="12"/>
      <c r="S52" s="12"/>
      <c r="T52" s="12"/>
      <c r="U52" s="255"/>
    </row>
    <row r="53" spans="1:23" x14ac:dyDescent="0.25">
      <c r="A53" s="257" t="s">
        <v>391</v>
      </c>
      <c r="B53" s="50">
        <v>0.63304837855335161</v>
      </c>
      <c r="C53" s="12"/>
      <c r="D53" s="12"/>
      <c r="E53" s="12"/>
      <c r="F53" s="12"/>
      <c r="G53" s="255"/>
      <c r="H53"/>
      <c r="I53" s="257" t="s">
        <v>391</v>
      </c>
      <c r="J53" s="50">
        <v>0.60956451426591218</v>
      </c>
      <c r="K53" s="12"/>
      <c r="L53" s="12"/>
      <c r="M53" s="12"/>
      <c r="N53" s="255"/>
      <c r="O53" s="257" t="s">
        <v>391</v>
      </c>
      <c r="P53" s="50">
        <v>0.59696651721835348</v>
      </c>
      <c r="Q53" s="12"/>
      <c r="R53" s="12"/>
      <c r="S53" s="12"/>
      <c r="T53" s="12"/>
      <c r="U53" s="255"/>
    </row>
    <row r="54" spans="1:23" x14ac:dyDescent="0.25">
      <c r="A54" s="257" t="s">
        <v>392</v>
      </c>
      <c r="B54" s="50">
        <v>3.1466710126002146</v>
      </c>
      <c r="C54" s="12"/>
      <c r="D54" s="12"/>
      <c r="E54" s="12"/>
      <c r="F54" s="12"/>
      <c r="G54" s="255"/>
      <c r="H54"/>
      <c r="I54" s="257" t="s">
        <v>392</v>
      </c>
      <c r="J54" s="50">
        <v>3.1357179836087412</v>
      </c>
      <c r="K54" s="12"/>
      <c r="L54" s="12"/>
      <c r="M54" s="12"/>
      <c r="N54" s="255"/>
      <c r="O54" s="257" t="s">
        <v>392</v>
      </c>
      <c r="P54" s="50">
        <v>3.5058392848088591</v>
      </c>
      <c r="Q54" s="12"/>
      <c r="R54" s="12"/>
      <c r="S54" s="12"/>
      <c r="T54" s="12"/>
      <c r="U54" s="255"/>
    </row>
    <row r="55" spans="1:23" ht="15.75" thickBot="1" x14ac:dyDescent="0.3">
      <c r="A55" s="258" t="s">
        <v>393</v>
      </c>
      <c r="B55" s="249">
        <v>32</v>
      </c>
      <c r="C55" s="12"/>
      <c r="D55" s="12"/>
      <c r="E55" s="12"/>
      <c r="F55" s="12"/>
      <c r="G55" s="255"/>
      <c r="H55"/>
      <c r="I55" s="258" t="s">
        <v>393</v>
      </c>
      <c r="J55" s="249">
        <v>16</v>
      </c>
      <c r="K55" s="12"/>
      <c r="L55" s="12"/>
      <c r="M55" s="12"/>
      <c r="N55" s="255"/>
      <c r="O55" s="258" t="s">
        <v>393</v>
      </c>
      <c r="P55" s="249">
        <v>16</v>
      </c>
      <c r="Q55" s="12"/>
      <c r="R55" s="12"/>
      <c r="S55" s="12"/>
      <c r="T55" s="12"/>
      <c r="U55" s="255"/>
    </row>
    <row r="56" spans="1:23" x14ac:dyDescent="0.25">
      <c r="A56" s="254"/>
      <c r="B56" s="12"/>
      <c r="C56" s="12"/>
      <c r="D56" s="12"/>
      <c r="E56" s="12"/>
      <c r="F56" s="12"/>
      <c r="G56" s="255"/>
      <c r="H56"/>
      <c r="I56" s="254"/>
      <c r="J56" s="12"/>
      <c r="K56" s="12"/>
      <c r="L56" s="12"/>
      <c r="M56" s="12"/>
      <c r="N56" s="255"/>
      <c r="O56" s="254"/>
      <c r="P56" s="12"/>
      <c r="Q56" s="12"/>
      <c r="R56" s="12"/>
      <c r="S56" s="12"/>
      <c r="T56" s="12"/>
      <c r="U56" s="255"/>
    </row>
    <row r="57" spans="1:23" ht="15.75" thickBot="1" x14ac:dyDescent="0.3">
      <c r="A57" s="254" t="s">
        <v>394</v>
      </c>
      <c r="B57" s="12"/>
      <c r="C57" s="12"/>
      <c r="D57" s="12"/>
      <c r="E57" s="12"/>
      <c r="F57" s="12"/>
      <c r="G57" s="255"/>
      <c r="H57"/>
      <c r="I57" s="254" t="s">
        <v>394</v>
      </c>
      <c r="J57" s="12"/>
      <c r="K57" s="12"/>
      <c r="L57" s="12"/>
      <c r="M57" s="12"/>
      <c r="N57" s="255"/>
      <c r="O57" s="254" t="s">
        <v>394</v>
      </c>
      <c r="P57" s="12"/>
      <c r="Q57" s="12"/>
      <c r="R57" s="12"/>
      <c r="S57" s="12"/>
      <c r="T57" s="12"/>
      <c r="U57" s="255"/>
    </row>
    <row r="58" spans="1:23" x14ac:dyDescent="0.25">
      <c r="A58" s="259"/>
      <c r="B58" s="250" t="s">
        <v>207</v>
      </c>
      <c r="C58" s="250" t="s">
        <v>208</v>
      </c>
      <c r="D58" s="250" t="s">
        <v>209</v>
      </c>
      <c r="E58" s="250" t="s">
        <v>210</v>
      </c>
      <c r="F58" s="250" t="s">
        <v>395</v>
      </c>
      <c r="G58" s="255"/>
      <c r="H58"/>
      <c r="I58" s="259"/>
      <c r="J58" s="250" t="s">
        <v>207</v>
      </c>
      <c r="K58" s="250" t="s">
        <v>208</v>
      </c>
      <c r="L58" s="250" t="s">
        <v>209</v>
      </c>
      <c r="M58" s="250" t="s">
        <v>210</v>
      </c>
      <c r="N58" s="260" t="s">
        <v>395</v>
      </c>
      <c r="O58" s="259"/>
      <c r="P58" s="250" t="s">
        <v>207</v>
      </c>
      <c r="Q58" s="250" t="s">
        <v>208</v>
      </c>
      <c r="R58" s="250" t="s">
        <v>209</v>
      </c>
      <c r="S58" s="250" t="s">
        <v>210</v>
      </c>
      <c r="T58" s="250" t="s">
        <v>395</v>
      </c>
      <c r="U58" s="255"/>
    </row>
    <row r="59" spans="1:23" x14ac:dyDescent="0.25">
      <c r="A59" s="257" t="s">
        <v>396</v>
      </c>
      <c r="B59" s="50">
        <v>5</v>
      </c>
      <c r="C59" s="50">
        <v>579.04</v>
      </c>
      <c r="D59" s="50">
        <v>115.80799999999999</v>
      </c>
      <c r="E59" s="50">
        <v>11.695960223741453</v>
      </c>
      <c r="F59" s="50">
        <v>5.4282946390301009E-6</v>
      </c>
      <c r="G59" s="255"/>
      <c r="H59"/>
      <c r="I59" s="257" t="s">
        <v>396</v>
      </c>
      <c r="J59" s="50">
        <v>4</v>
      </c>
      <c r="K59" s="50">
        <v>269.60000000000002</v>
      </c>
      <c r="L59" s="50">
        <v>67.400000000000006</v>
      </c>
      <c r="M59" s="50">
        <v>6.854659763313613</v>
      </c>
      <c r="N59" s="261">
        <v>5.0711517760844219E-3</v>
      </c>
      <c r="O59" s="257" t="s">
        <v>396</v>
      </c>
      <c r="P59" s="50">
        <v>4</v>
      </c>
      <c r="Q59" s="50">
        <v>322.2399999999999</v>
      </c>
      <c r="R59" s="50">
        <v>80.559999999999974</v>
      </c>
      <c r="S59" s="50">
        <v>6.5544378698224817</v>
      </c>
      <c r="T59" s="50">
        <v>5.9766527977974E-3</v>
      </c>
      <c r="U59" s="255"/>
    </row>
    <row r="60" spans="1:23" x14ac:dyDescent="0.25">
      <c r="A60" s="257" t="s">
        <v>397</v>
      </c>
      <c r="B60" s="50">
        <v>26</v>
      </c>
      <c r="C60" s="50">
        <v>257.44</v>
      </c>
      <c r="D60" s="50">
        <v>9.9015384615384612</v>
      </c>
      <c r="E60" s="50"/>
      <c r="F60" s="50"/>
      <c r="G60" s="255"/>
      <c r="H60"/>
      <c r="I60" s="257" t="s">
        <v>397</v>
      </c>
      <c r="J60" s="50">
        <v>11</v>
      </c>
      <c r="K60" s="50">
        <v>108.15999999999995</v>
      </c>
      <c r="L60" s="50">
        <v>9.8327272727272685</v>
      </c>
      <c r="M60" s="50"/>
      <c r="N60" s="261"/>
      <c r="O60" s="257" t="s">
        <v>397</v>
      </c>
      <c r="P60" s="50">
        <v>11</v>
      </c>
      <c r="Q60" s="50">
        <v>135.20000000000002</v>
      </c>
      <c r="R60" s="50">
        <v>12.290909090909093</v>
      </c>
      <c r="S60" s="50"/>
      <c r="T60" s="50"/>
      <c r="U60" s="255"/>
    </row>
    <row r="61" spans="1:23" ht="15.75" thickBot="1" x14ac:dyDescent="0.3">
      <c r="A61" s="258" t="s">
        <v>398</v>
      </c>
      <c r="B61" s="249">
        <v>31</v>
      </c>
      <c r="C61" s="249">
        <v>836.48</v>
      </c>
      <c r="D61" s="249"/>
      <c r="E61" s="249"/>
      <c r="F61" s="249"/>
      <c r="G61" s="255"/>
      <c r="H61"/>
      <c r="I61" s="258" t="s">
        <v>398</v>
      </c>
      <c r="J61" s="249">
        <v>15</v>
      </c>
      <c r="K61" s="249">
        <v>377.76</v>
      </c>
      <c r="L61" s="249"/>
      <c r="M61" s="249"/>
      <c r="N61" s="262"/>
      <c r="O61" s="258" t="s">
        <v>398</v>
      </c>
      <c r="P61" s="249">
        <v>15</v>
      </c>
      <c r="Q61" s="249">
        <v>457.43999999999994</v>
      </c>
      <c r="R61" s="249"/>
      <c r="S61" s="249"/>
      <c r="T61" s="249"/>
      <c r="U61" s="255"/>
    </row>
    <row r="62" spans="1:23" ht="15.75" thickBot="1" x14ac:dyDescent="0.3">
      <c r="A62" s="254"/>
      <c r="B62" s="12"/>
      <c r="C62" s="12"/>
      <c r="D62" s="12"/>
      <c r="E62" s="12"/>
      <c r="F62" s="12"/>
      <c r="G62" s="255"/>
      <c r="H62" s="59"/>
      <c r="I62" s="254"/>
      <c r="J62" s="12"/>
      <c r="K62" s="12"/>
      <c r="L62" s="12"/>
      <c r="M62" s="12"/>
      <c r="N62" s="255"/>
      <c r="O62" s="254"/>
      <c r="P62" s="12"/>
      <c r="Q62" s="12"/>
      <c r="R62" s="12"/>
      <c r="S62" s="12"/>
      <c r="T62" s="12"/>
      <c r="U62" s="255"/>
    </row>
    <row r="63" spans="1:23" x14ac:dyDescent="0.25">
      <c r="A63" s="259"/>
      <c r="B63" s="250" t="s">
        <v>399</v>
      </c>
      <c r="C63" s="250" t="s">
        <v>392</v>
      </c>
      <c r="D63" s="250" t="s">
        <v>400</v>
      </c>
      <c r="E63" s="250" t="s">
        <v>401</v>
      </c>
      <c r="F63" s="250" t="s">
        <v>402</v>
      </c>
      <c r="G63" s="260" t="s">
        <v>403</v>
      </c>
      <c r="H63" s="50"/>
      <c r="I63" s="259"/>
      <c r="J63" s="250" t="s">
        <v>399</v>
      </c>
      <c r="K63" s="250" t="s">
        <v>392</v>
      </c>
      <c r="L63" s="250" t="s">
        <v>400</v>
      </c>
      <c r="M63" s="250" t="s">
        <v>401</v>
      </c>
      <c r="N63" s="260" t="s">
        <v>402</v>
      </c>
      <c r="O63" s="259"/>
      <c r="P63" s="250" t="s">
        <v>399</v>
      </c>
      <c r="Q63" s="250" t="s">
        <v>392</v>
      </c>
      <c r="R63" s="250" t="s">
        <v>400</v>
      </c>
      <c r="S63" s="250" t="s">
        <v>401</v>
      </c>
      <c r="T63" s="250" t="s">
        <v>402</v>
      </c>
      <c r="U63" s="260" t="s">
        <v>403</v>
      </c>
      <c r="V63" s="59"/>
      <c r="W63" s="59"/>
    </row>
    <row r="64" spans="1:23" x14ac:dyDescent="0.25">
      <c r="A64" s="257" t="s">
        <v>404</v>
      </c>
      <c r="B64" s="50">
        <v>7.5000000000000018</v>
      </c>
      <c r="C64" s="50">
        <v>0.55625810279318799</v>
      </c>
      <c r="D64" s="50">
        <v>13.482949663725506</v>
      </c>
      <c r="E64" s="50">
        <v>3.0384215519967003E-13</v>
      </c>
      <c r="F64" s="50">
        <v>6.3565950942249705</v>
      </c>
      <c r="G64" s="261">
        <v>8.6434049057750322</v>
      </c>
      <c r="H64" s="50"/>
      <c r="I64" s="257" t="s">
        <v>404</v>
      </c>
      <c r="J64" s="50">
        <v>7.3000000000000007</v>
      </c>
      <c r="K64" s="50">
        <v>0.7839294959021853</v>
      </c>
      <c r="L64" s="50">
        <v>9.3120619113824716</v>
      </c>
      <c r="M64" s="50">
        <v>1.4998638160345186E-6</v>
      </c>
      <c r="N64" s="261">
        <v>5.5745828129611716</v>
      </c>
      <c r="O64" s="257" t="s">
        <v>404</v>
      </c>
      <c r="P64" s="50">
        <v>7.7</v>
      </c>
      <c r="Q64" s="50">
        <v>0.87645982120221477</v>
      </c>
      <c r="R64" s="50">
        <v>8.7853428231748616</v>
      </c>
      <c r="S64" s="50">
        <v>2.652933157272346E-6</v>
      </c>
      <c r="T64" s="50">
        <v>5.7709249401173546</v>
      </c>
      <c r="U64" s="261">
        <v>9.6290750598826449</v>
      </c>
      <c r="V64" s="50"/>
      <c r="W64" s="50"/>
    </row>
    <row r="65" spans="1:23" x14ac:dyDescent="0.25">
      <c r="A65" s="257" t="s">
        <v>261</v>
      </c>
      <c r="B65" s="50">
        <v>-9.9999999999999881E-2</v>
      </c>
      <c r="C65" s="50">
        <v>0.55625810279318799</v>
      </c>
      <c r="D65" s="50">
        <v>-0.17977266218300647</v>
      </c>
      <c r="E65" s="69">
        <v>0.85872480431536524</v>
      </c>
      <c r="F65" s="50">
        <v>-1.2434049057750312</v>
      </c>
      <c r="G65" s="261">
        <v>1.0434049057750314</v>
      </c>
      <c r="H65" s="50"/>
      <c r="I65" s="257" t="s">
        <v>261</v>
      </c>
      <c r="J65" s="50">
        <v>4.4408920985006262E-16</v>
      </c>
      <c r="K65" s="50">
        <v>0.7839294959021853</v>
      </c>
      <c r="L65" s="50">
        <v>5.6649126250694585E-16</v>
      </c>
      <c r="M65" s="69">
        <v>1</v>
      </c>
      <c r="N65" s="261">
        <v>-1.7254171870388282</v>
      </c>
      <c r="O65" s="257" t="s">
        <v>261</v>
      </c>
      <c r="P65" s="50">
        <v>-0.20000000000000007</v>
      </c>
      <c r="Q65" s="50">
        <v>0.87645982120221477</v>
      </c>
      <c r="R65" s="50">
        <v>-0.22819072267986662</v>
      </c>
      <c r="S65" s="69">
        <v>0.82368436640035714</v>
      </c>
      <c r="T65" s="50">
        <v>-2.1290750598826453</v>
      </c>
      <c r="U65" s="261">
        <v>1.7290750598826454</v>
      </c>
      <c r="V65" s="50"/>
      <c r="W65" s="50"/>
    </row>
    <row r="66" spans="1:23" x14ac:dyDescent="0.25">
      <c r="A66" s="257" t="s">
        <v>262</v>
      </c>
      <c r="B66" s="50">
        <v>-2.2500000000000009</v>
      </c>
      <c r="C66" s="50">
        <v>0.5562581027931881</v>
      </c>
      <c r="D66" s="50">
        <v>-4.0448848991176511</v>
      </c>
      <c r="E66" s="69">
        <v>4.1582813173486507E-4</v>
      </c>
      <c r="F66" s="50">
        <v>-3.3934049057750322</v>
      </c>
      <c r="G66" s="261">
        <v>-1.1065950942249694</v>
      </c>
      <c r="H66" s="50"/>
      <c r="I66" s="257" t="s">
        <v>262</v>
      </c>
      <c r="J66" s="50">
        <v>-2.1999999999999993</v>
      </c>
      <c r="K66" s="50">
        <v>0.7839294959021853</v>
      </c>
      <c r="L66" s="50">
        <v>-2.8063748226084146</v>
      </c>
      <c r="M66" s="69">
        <v>1.7078904763248109E-2</v>
      </c>
      <c r="N66" s="261">
        <v>-3.9254171870388279</v>
      </c>
      <c r="O66" s="257" t="s">
        <v>262</v>
      </c>
      <c r="P66" s="50">
        <v>-2.3000000000000003</v>
      </c>
      <c r="Q66" s="50">
        <v>0.87645982120221477</v>
      </c>
      <c r="R66" s="50">
        <v>-2.6241933108184656</v>
      </c>
      <c r="S66" s="69">
        <v>2.3651020819655911E-2</v>
      </c>
      <c r="T66" s="50">
        <v>-4.2290750598826454</v>
      </c>
      <c r="U66" s="261">
        <v>-0.37092494011735488</v>
      </c>
      <c r="V66" s="50"/>
      <c r="W66" s="50"/>
    </row>
    <row r="67" spans="1:23" x14ac:dyDescent="0.25">
      <c r="A67" s="257" t="s">
        <v>263</v>
      </c>
      <c r="B67" s="50">
        <v>-2.9999999999999996</v>
      </c>
      <c r="C67" s="50">
        <v>0.55625810279318799</v>
      </c>
      <c r="D67" s="50">
        <v>-5.3931798654902003</v>
      </c>
      <c r="E67" s="69">
        <v>1.1941791301724171E-5</v>
      </c>
      <c r="F67" s="50">
        <v>-4.1434049057750304</v>
      </c>
      <c r="G67" s="261">
        <v>-1.8565950942249683</v>
      </c>
      <c r="H67" s="50"/>
      <c r="I67" s="257" t="s">
        <v>263</v>
      </c>
      <c r="J67" s="50">
        <v>-2.4999999999999991</v>
      </c>
      <c r="K67" s="50">
        <v>0.7839294959021853</v>
      </c>
      <c r="L67" s="50">
        <v>-3.1890622984186532</v>
      </c>
      <c r="M67" s="69">
        <v>8.6209158818688226E-3</v>
      </c>
      <c r="N67" s="261">
        <v>-4.2254171870388273</v>
      </c>
      <c r="O67" s="257" t="s">
        <v>263</v>
      </c>
      <c r="P67" s="50">
        <v>-3.4999999999999996</v>
      </c>
      <c r="Q67" s="50">
        <v>0.87645982120221477</v>
      </c>
      <c r="R67" s="50">
        <v>-3.9933376468976638</v>
      </c>
      <c r="S67" s="69">
        <v>2.1100969353081605E-3</v>
      </c>
      <c r="T67" s="50">
        <v>-5.4290750598826447</v>
      </c>
      <c r="U67" s="261">
        <v>-1.5709249401173542</v>
      </c>
      <c r="V67" s="50"/>
      <c r="W67" s="50"/>
    </row>
    <row r="68" spans="1:23" ht="15.75" thickBot="1" x14ac:dyDescent="0.3">
      <c r="A68" s="257" t="s">
        <v>382</v>
      </c>
      <c r="B68" s="50">
        <v>2.0000000000000004</v>
      </c>
      <c r="C68" s="50">
        <v>0.5562581027931881</v>
      </c>
      <c r="D68" s="50">
        <v>3.5954532436601339</v>
      </c>
      <c r="E68" s="69">
        <v>1.329931034845195E-3</v>
      </c>
      <c r="F68" s="50">
        <v>0.85659509422496893</v>
      </c>
      <c r="G68" s="261">
        <v>3.1434049057750322</v>
      </c>
      <c r="H68" s="50"/>
      <c r="I68" s="258" t="s">
        <v>382</v>
      </c>
      <c r="J68" s="249">
        <v>2.3999999999999995</v>
      </c>
      <c r="K68" s="249">
        <v>0.7839294959021853</v>
      </c>
      <c r="L68" s="249">
        <v>3.0614998064819074</v>
      </c>
      <c r="M68" s="263">
        <v>1.0822936988597395E-2</v>
      </c>
      <c r="N68" s="262">
        <v>0.67458281296117084</v>
      </c>
      <c r="O68" s="258" t="s">
        <v>382</v>
      </c>
      <c r="P68" s="249">
        <v>1.5999999999999994</v>
      </c>
      <c r="Q68" s="249">
        <v>0.87645982120221477</v>
      </c>
      <c r="R68" s="249">
        <v>1.8255257814389316</v>
      </c>
      <c r="S68" s="263">
        <v>9.5166768020978565E-2</v>
      </c>
      <c r="T68" s="249">
        <v>-0.32907505988264596</v>
      </c>
      <c r="U68" s="262">
        <v>3.5290750598826448</v>
      </c>
      <c r="V68" s="50"/>
      <c r="W68" s="50"/>
    </row>
    <row r="69" spans="1:23" ht="15.75" thickBot="1" x14ac:dyDescent="0.3">
      <c r="A69" s="258" t="s">
        <v>383</v>
      </c>
      <c r="B69" s="249">
        <v>0.15000000000000019</v>
      </c>
      <c r="C69" s="249">
        <v>0.5562581027931881</v>
      </c>
      <c r="D69" s="249">
        <v>0.26965899327451032</v>
      </c>
      <c r="E69" s="263">
        <v>0.78955129429183502</v>
      </c>
      <c r="F69" s="249">
        <v>-0.99340490577503138</v>
      </c>
      <c r="G69" s="262">
        <v>1.2934049057750316</v>
      </c>
      <c r="H69"/>
      <c r="J69"/>
      <c r="K69"/>
      <c r="L69"/>
      <c r="M69"/>
      <c r="N69"/>
      <c r="O69"/>
      <c r="P69"/>
    </row>
    <row r="70" spans="1:23" x14ac:dyDescent="0.25">
      <c r="A70"/>
      <c r="B70"/>
      <c r="C70"/>
      <c r="D70"/>
      <c r="E70"/>
      <c r="F70"/>
      <c r="G70"/>
      <c r="H70"/>
      <c r="J70"/>
      <c r="K70"/>
      <c r="L70"/>
      <c r="M70"/>
      <c r="N70"/>
      <c r="O70"/>
      <c r="P70"/>
    </row>
    <row r="71" spans="1:23" x14ac:dyDescent="0.25">
      <c r="A71" s="12"/>
      <c r="B71" s="12"/>
      <c r="C71" s="12"/>
      <c r="D71" s="12"/>
      <c r="E71" s="12"/>
      <c r="F71" s="12"/>
      <c r="G71" s="12"/>
      <c r="H71" s="12"/>
      <c r="I71" s="12"/>
      <c r="J71"/>
      <c r="K71"/>
      <c r="L71"/>
      <c r="M71"/>
      <c r="N71"/>
      <c r="O71"/>
      <c r="P71"/>
    </row>
    <row r="72" spans="1:23" x14ac:dyDescent="0.25">
      <c r="A72" s="12"/>
      <c r="B72" s="12"/>
      <c r="C72" s="12"/>
      <c r="D72" s="12"/>
      <c r="E72" s="12"/>
      <c r="F72" s="12"/>
      <c r="G72" s="12"/>
      <c r="H72" s="12"/>
      <c r="I72" s="12"/>
    </row>
    <row r="73" spans="1:23" x14ac:dyDescent="0.25">
      <c r="A73" s="58"/>
      <c r="B73" s="58"/>
      <c r="C73" s="12"/>
      <c r="D73" s="12"/>
      <c r="E73" s="12"/>
      <c r="F73" s="12"/>
      <c r="G73" s="12"/>
      <c r="H73" s="12"/>
      <c r="I73" s="12"/>
    </row>
    <row r="74" spans="1:23" x14ac:dyDescent="0.25">
      <c r="A74" s="50"/>
      <c r="B74" s="50"/>
      <c r="C74" s="12"/>
      <c r="D74" s="12"/>
      <c r="E74" s="12"/>
      <c r="F74" s="12"/>
      <c r="G74" s="12"/>
      <c r="H74" s="12"/>
      <c r="I74" s="12"/>
    </row>
    <row r="75" spans="1:23" x14ac:dyDescent="0.25">
      <c r="A75" s="50"/>
      <c r="B75" s="50"/>
      <c r="C75" s="12"/>
      <c r="D75" s="12"/>
      <c r="E75" s="12"/>
      <c r="F75" s="12"/>
      <c r="G75" s="12"/>
      <c r="H75" s="12"/>
      <c r="I75" s="12"/>
    </row>
    <row r="76" spans="1:23" x14ac:dyDescent="0.25">
      <c r="A76" s="50"/>
      <c r="B76" s="50"/>
      <c r="C76" s="12"/>
      <c r="D76" s="12"/>
      <c r="E76" s="12"/>
      <c r="F76" s="12"/>
      <c r="G76" s="12"/>
      <c r="H76" s="12"/>
      <c r="I76" s="12"/>
    </row>
    <row r="77" spans="1:23" x14ac:dyDescent="0.25">
      <c r="A77" s="50"/>
      <c r="B77" s="50"/>
      <c r="C77" s="12"/>
      <c r="D77" s="12"/>
      <c r="E77" s="12"/>
      <c r="F77" s="12"/>
      <c r="G77" s="12"/>
      <c r="H77" s="12"/>
      <c r="I77" s="12"/>
    </row>
    <row r="78" spans="1:23" x14ac:dyDescent="0.25">
      <c r="A78" s="50"/>
      <c r="B78" s="50"/>
      <c r="C78" s="12"/>
      <c r="D78" s="12"/>
      <c r="E78" s="12"/>
      <c r="F78" s="12"/>
      <c r="G78" s="12"/>
      <c r="H78" s="12"/>
      <c r="I78" s="12"/>
    </row>
    <row r="79" spans="1:23" x14ac:dyDescent="0.25">
      <c r="A79" s="12"/>
      <c r="B79" s="12"/>
      <c r="C79" s="12"/>
      <c r="D79" s="12"/>
      <c r="E79" s="12"/>
      <c r="F79" s="12"/>
      <c r="G79" s="12"/>
      <c r="H79" s="12"/>
      <c r="I79" s="12"/>
    </row>
    <row r="80" spans="1:23" x14ac:dyDescent="0.25">
      <c r="A80" s="12"/>
      <c r="B80" s="12"/>
      <c r="C80" s="12"/>
      <c r="D80" s="12"/>
      <c r="E80" s="12"/>
      <c r="F80" s="12"/>
      <c r="G80" s="12"/>
      <c r="H80" s="12"/>
      <c r="I80" s="12"/>
    </row>
    <row r="81" spans="1:16" x14ac:dyDescent="0.25">
      <c r="A81" s="59"/>
      <c r="B81" s="59"/>
      <c r="C81" s="59"/>
      <c r="D81" s="59"/>
      <c r="E81" s="59"/>
      <c r="F81" s="59"/>
      <c r="G81" s="12"/>
      <c r="H81" s="12"/>
      <c r="I81" s="12"/>
    </row>
    <row r="82" spans="1:16" x14ac:dyDescent="0.25">
      <c r="A82" s="50"/>
      <c r="B82" s="50"/>
      <c r="C82" s="50"/>
      <c r="D82" s="50"/>
      <c r="E82" s="50"/>
      <c r="F82" s="50"/>
      <c r="G82" s="12"/>
      <c r="H82" s="12"/>
      <c r="I82" s="12"/>
    </row>
    <row r="83" spans="1:16" x14ac:dyDescent="0.25">
      <c r="A83" s="50"/>
      <c r="B83" s="50"/>
      <c r="C83" s="50"/>
      <c r="D83" s="50"/>
      <c r="E83" s="50"/>
      <c r="F83" s="50"/>
      <c r="G83" s="12"/>
      <c r="H83" s="12"/>
      <c r="I83" s="12"/>
    </row>
    <row r="84" spans="1:16" x14ac:dyDescent="0.25">
      <c r="A84" s="50"/>
      <c r="B84" s="50"/>
      <c r="C84" s="50"/>
      <c r="D84" s="50"/>
      <c r="E84" s="50"/>
      <c r="F84" s="50"/>
      <c r="G84" s="12"/>
      <c r="H84" s="12"/>
      <c r="I84" s="12"/>
    </row>
    <row r="85" spans="1:16" x14ac:dyDescent="0.25">
      <c r="A85" s="12"/>
      <c r="B85" s="12"/>
      <c r="C85" s="12"/>
      <c r="D85" s="12"/>
      <c r="E85" s="12"/>
      <c r="F85" s="12"/>
      <c r="G85" s="12"/>
      <c r="H85" s="12"/>
      <c r="I85" s="12"/>
    </row>
    <row r="86" spans="1:16" x14ac:dyDescent="0.25">
      <c r="A86" s="59"/>
      <c r="B86" s="59"/>
      <c r="C86" s="59"/>
      <c r="D86" s="59"/>
      <c r="E86" s="59"/>
      <c r="F86" s="59"/>
      <c r="G86" s="59"/>
      <c r="H86" s="59"/>
      <c r="I86" s="59"/>
    </row>
    <row r="87" spans="1:16" x14ac:dyDescent="0.25">
      <c r="A87" s="50"/>
      <c r="B87" s="50"/>
      <c r="C87" s="50"/>
      <c r="D87" s="50"/>
      <c r="E87" s="50"/>
      <c r="F87" s="50"/>
      <c r="G87" s="50"/>
      <c r="H87" s="50"/>
      <c r="I87" s="50"/>
      <c r="J87"/>
      <c r="K87"/>
      <c r="L87"/>
      <c r="M87"/>
      <c r="N87"/>
      <c r="O87"/>
      <c r="P87"/>
    </row>
    <row r="88" spans="1:16" x14ac:dyDescent="0.25">
      <c r="A88" s="50"/>
      <c r="B88" s="50"/>
      <c r="C88" s="50"/>
      <c r="D88" s="50"/>
      <c r="E88" s="50"/>
      <c r="F88" s="50"/>
      <c r="G88" s="50"/>
      <c r="H88" s="50"/>
      <c r="I88" s="50"/>
      <c r="J88"/>
      <c r="K88"/>
      <c r="L88"/>
      <c r="M88"/>
      <c r="N88"/>
      <c r="O88"/>
      <c r="P88"/>
    </row>
    <row r="89" spans="1:16" x14ac:dyDescent="0.25">
      <c r="A89" s="50"/>
      <c r="B89" s="50"/>
      <c r="C89" s="50"/>
      <c r="D89" s="50"/>
      <c r="E89" s="50"/>
      <c r="F89" s="50"/>
      <c r="G89" s="50"/>
      <c r="H89" s="50"/>
      <c r="I89" s="50"/>
      <c r="J89"/>
      <c r="K89"/>
      <c r="L89"/>
      <c r="M89"/>
      <c r="N89"/>
      <c r="O89"/>
      <c r="P89"/>
    </row>
    <row r="90" spans="1:16" x14ac:dyDescent="0.25">
      <c r="A90" s="50"/>
      <c r="B90" s="50"/>
      <c r="C90" s="50"/>
      <c r="D90" s="50"/>
      <c r="E90" s="50"/>
      <c r="F90" s="50"/>
      <c r="G90" s="50"/>
      <c r="H90" s="50"/>
      <c r="I90" s="50"/>
      <c r="J90"/>
      <c r="K90"/>
      <c r="L90"/>
      <c r="M90"/>
      <c r="N90"/>
      <c r="O90"/>
      <c r="P90"/>
    </row>
    <row r="91" spans="1:16" x14ac:dyDescent="0.25">
      <c r="A91" s="50"/>
      <c r="B91" s="50"/>
      <c r="C91" s="50"/>
      <c r="D91" s="50"/>
      <c r="E91" s="50"/>
      <c r="F91" s="50"/>
      <c r="G91" s="50"/>
      <c r="H91" s="50"/>
      <c r="I91" s="50"/>
      <c r="J91"/>
      <c r="K91"/>
      <c r="L91"/>
      <c r="M91"/>
      <c r="N91"/>
      <c r="O91"/>
      <c r="P91"/>
    </row>
    <row r="92" spans="1:16" x14ac:dyDescent="0.25">
      <c r="A92" s="50"/>
      <c r="B92" s="50"/>
      <c r="C92" s="50"/>
      <c r="D92" s="50"/>
      <c r="E92" s="50"/>
      <c r="F92" s="50"/>
      <c r="G92" s="50"/>
      <c r="H92" s="50"/>
      <c r="I92" s="50"/>
      <c r="J92"/>
      <c r="K92"/>
      <c r="L92"/>
      <c r="M92"/>
      <c r="N92"/>
      <c r="O92"/>
      <c r="P92"/>
    </row>
    <row r="93" spans="1:16" x14ac:dyDescent="0.25">
      <c r="A93" s="12"/>
      <c r="B93" s="12"/>
      <c r="C93" s="12"/>
      <c r="D93" s="12"/>
      <c r="E93" s="12"/>
      <c r="F93" s="12"/>
      <c r="G93" s="12"/>
      <c r="H93" s="12"/>
      <c r="I93" s="12"/>
      <c r="J93"/>
      <c r="K93"/>
      <c r="L93"/>
      <c r="M93"/>
      <c r="N93"/>
      <c r="O93"/>
      <c r="P93"/>
    </row>
    <row r="94" spans="1:16" x14ac:dyDescent="0.25">
      <c r="A94" s="12"/>
      <c r="B94" s="12"/>
      <c r="C94" s="12"/>
      <c r="D94" s="12"/>
      <c r="E94" s="12"/>
      <c r="F94" s="12"/>
      <c r="G94" s="12"/>
      <c r="H94" s="12"/>
      <c r="I94" s="12"/>
      <c r="J94"/>
      <c r="K94"/>
      <c r="L94"/>
      <c r="M94"/>
      <c r="N94"/>
      <c r="O94"/>
      <c r="P94"/>
    </row>
    <row r="95" spans="1:16" x14ac:dyDescent="0.25">
      <c r="A95" s="12"/>
      <c r="B95" s="12"/>
      <c r="C95" s="12"/>
      <c r="D95" s="12"/>
      <c r="E95" s="12"/>
      <c r="F95" s="12"/>
      <c r="G95" s="12"/>
      <c r="H95" s="12"/>
      <c r="I95" s="12"/>
      <c r="J95"/>
      <c r="K95"/>
      <c r="L95"/>
      <c r="M95"/>
      <c r="N95"/>
      <c r="O95"/>
      <c r="P95"/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workbookViewId="0"/>
  </sheetViews>
  <sheetFormatPr defaultRowHeight="15" x14ac:dyDescent="0.25"/>
  <cols>
    <col min="2" max="2" width="18.7109375" customWidth="1"/>
    <col min="3" max="3" width="14" customWidth="1"/>
    <col min="4" max="4" width="15.5703125" customWidth="1"/>
  </cols>
  <sheetData>
    <row r="1" spans="1:12" x14ac:dyDescent="0.25">
      <c r="A1" t="s">
        <v>448</v>
      </c>
    </row>
    <row r="2" spans="1:12" x14ac:dyDescent="0.25">
      <c r="A2" t="s">
        <v>463</v>
      </c>
    </row>
    <row r="3" spans="1:12" x14ac:dyDescent="0.25">
      <c r="B3" t="s">
        <v>449</v>
      </c>
      <c r="D3" s="27">
        <v>-1</v>
      </c>
      <c r="E3" s="27">
        <v>0</v>
      </c>
      <c r="F3" s="27">
        <v>1</v>
      </c>
    </row>
    <row r="4" spans="1:12" x14ac:dyDescent="0.25">
      <c r="B4" s="3" t="s">
        <v>450</v>
      </c>
      <c r="C4" t="s">
        <v>451</v>
      </c>
      <c r="D4" s="98">
        <v>1</v>
      </c>
      <c r="E4" s="98">
        <v>2</v>
      </c>
      <c r="F4" s="98">
        <v>3</v>
      </c>
    </row>
    <row r="5" spans="1:12" x14ac:dyDescent="0.25">
      <c r="B5" s="3" t="s">
        <v>452</v>
      </c>
      <c r="C5" t="s">
        <v>453</v>
      </c>
      <c r="D5" s="98">
        <v>2</v>
      </c>
      <c r="E5" s="98">
        <v>2.75</v>
      </c>
      <c r="F5" s="98">
        <v>3.5</v>
      </c>
    </row>
    <row r="6" spans="1:12" ht="17.25" x14ac:dyDescent="0.25">
      <c r="B6" s="3" t="s">
        <v>454</v>
      </c>
      <c r="C6" t="s">
        <v>455</v>
      </c>
      <c r="D6" s="98">
        <v>1.5</v>
      </c>
      <c r="E6" s="98">
        <v>2.75</v>
      </c>
      <c r="F6" s="98">
        <v>4</v>
      </c>
    </row>
    <row r="7" spans="1:12" x14ac:dyDescent="0.25">
      <c r="B7" s="3"/>
    </row>
    <row r="8" spans="1:12" x14ac:dyDescent="0.25">
      <c r="B8" t="s">
        <v>456</v>
      </c>
    </row>
    <row r="9" spans="1:12" x14ac:dyDescent="0.25">
      <c r="B9" s="2" t="s">
        <v>261</v>
      </c>
      <c r="C9" s="2" t="s">
        <v>262</v>
      </c>
      <c r="D9" s="2" t="s">
        <v>263</v>
      </c>
      <c r="E9" s="2" t="s">
        <v>457</v>
      </c>
      <c r="F9" s="2" t="s">
        <v>458</v>
      </c>
      <c r="G9" s="2" t="s">
        <v>459</v>
      </c>
      <c r="H9" s="2" t="s">
        <v>460</v>
      </c>
      <c r="I9" s="2" t="s">
        <v>461</v>
      </c>
      <c r="J9" s="2" t="s">
        <v>462</v>
      </c>
      <c r="L9" s="2" t="s">
        <v>278</v>
      </c>
    </row>
    <row r="10" spans="1:12" x14ac:dyDescent="0.25">
      <c r="B10" s="2">
        <v>-1</v>
      </c>
      <c r="C10" s="2">
        <v>-1</v>
      </c>
      <c r="D10" s="284">
        <v>0</v>
      </c>
      <c r="E10" s="32"/>
      <c r="F10" s="32"/>
      <c r="G10" s="32"/>
      <c r="H10" s="32"/>
      <c r="I10" s="32"/>
      <c r="J10" s="32"/>
      <c r="L10" s="2">
        <v>4010</v>
      </c>
    </row>
    <row r="11" spans="1:12" x14ac:dyDescent="0.25">
      <c r="B11" s="2">
        <v>-1</v>
      </c>
      <c r="C11" s="2">
        <v>1</v>
      </c>
      <c r="D11" s="284">
        <v>0</v>
      </c>
      <c r="E11" s="32"/>
      <c r="F11" s="32"/>
      <c r="G11" s="32"/>
      <c r="H11" s="32"/>
      <c r="I11" s="32"/>
      <c r="J11" s="32"/>
      <c r="L11" s="2">
        <v>5135</v>
      </c>
    </row>
    <row r="12" spans="1:12" x14ac:dyDescent="0.25">
      <c r="B12" s="2">
        <v>1</v>
      </c>
      <c r="C12" s="2">
        <v>-1</v>
      </c>
      <c r="D12" s="284">
        <v>0</v>
      </c>
      <c r="E12" s="32"/>
      <c r="F12" s="32"/>
      <c r="G12" s="32"/>
      <c r="H12" s="32"/>
      <c r="I12" s="32"/>
      <c r="J12" s="32"/>
      <c r="L12" s="2">
        <v>5879</v>
      </c>
    </row>
    <row r="13" spans="1:12" x14ac:dyDescent="0.25">
      <c r="B13" s="2">
        <v>1</v>
      </c>
      <c r="C13" s="2">
        <v>1</v>
      </c>
      <c r="D13" s="284">
        <v>0</v>
      </c>
      <c r="E13" s="32"/>
      <c r="F13" s="32"/>
      <c r="G13" s="32"/>
      <c r="H13" s="32"/>
      <c r="I13" s="32"/>
      <c r="J13" s="32"/>
      <c r="L13" s="2">
        <v>6073</v>
      </c>
    </row>
    <row r="14" spans="1:12" x14ac:dyDescent="0.25">
      <c r="B14" s="2">
        <v>-1</v>
      </c>
      <c r="C14" s="284">
        <v>0</v>
      </c>
      <c r="D14" s="2">
        <v>-1</v>
      </c>
      <c r="E14" s="32"/>
      <c r="F14" s="32"/>
      <c r="G14" s="32"/>
      <c r="H14" s="32"/>
      <c r="I14" s="32"/>
      <c r="J14" s="32"/>
      <c r="L14" s="2">
        <v>3841</v>
      </c>
    </row>
    <row r="15" spans="1:12" x14ac:dyDescent="0.25">
      <c r="B15" s="2">
        <v>-1</v>
      </c>
      <c r="C15" s="284">
        <v>0</v>
      </c>
      <c r="D15" s="2">
        <v>1</v>
      </c>
      <c r="E15" s="32"/>
      <c r="F15" s="32"/>
      <c r="G15" s="32"/>
      <c r="H15" s="32"/>
      <c r="I15" s="32"/>
      <c r="J15" s="32"/>
      <c r="L15" s="2">
        <v>4933</v>
      </c>
    </row>
    <row r="16" spans="1:12" x14ac:dyDescent="0.25">
      <c r="B16" s="2">
        <v>1</v>
      </c>
      <c r="C16" s="284">
        <v>0</v>
      </c>
      <c r="D16" s="2">
        <v>-1</v>
      </c>
      <c r="E16" s="32"/>
      <c r="F16" s="32"/>
      <c r="G16" s="32"/>
      <c r="H16" s="32"/>
      <c r="I16" s="32"/>
      <c r="J16" s="32"/>
      <c r="L16" s="2">
        <v>5569</v>
      </c>
    </row>
    <row r="17" spans="2:12" x14ac:dyDescent="0.25">
      <c r="B17" s="2">
        <v>1</v>
      </c>
      <c r="C17" s="284">
        <v>0</v>
      </c>
      <c r="D17" s="2">
        <v>1</v>
      </c>
      <c r="E17" s="32"/>
      <c r="F17" s="32"/>
      <c r="G17" s="32"/>
      <c r="H17" s="32"/>
      <c r="I17" s="32"/>
      <c r="J17" s="32"/>
      <c r="L17" s="2">
        <v>5239</v>
      </c>
    </row>
    <row r="18" spans="2:12" x14ac:dyDescent="0.25">
      <c r="B18" s="284">
        <v>0</v>
      </c>
      <c r="C18" s="2">
        <v>-1</v>
      </c>
      <c r="D18" s="2">
        <v>-1</v>
      </c>
      <c r="E18" s="32"/>
      <c r="F18" s="32"/>
      <c r="G18" s="32"/>
      <c r="H18" s="32"/>
      <c r="I18" s="32"/>
      <c r="J18" s="32"/>
      <c r="L18" s="2">
        <v>5017</v>
      </c>
    </row>
    <row r="19" spans="2:12" x14ac:dyDescent="0.25">
      <c r="B19" s="284">
        <v>0</v>
      </c>
      <c r="C19" s="2">
        <v>-1</v>
      </c>
      <c r="D19" s="2">
        <v>1</v>
      </c>
      <c r="E19" s="32"/>
      <c r="F19" s="32"/>
      <c r="G19" s="32"/>
      <c r="H19" s="32"/>
      <c r="I19" s="32"/>
      <c r="J19" s="32"/>
      <c r="L19" s="2">
        <v>5243</v>
      </c>
    </row>
    <row r="20" spans="2:12" x14ac:dyDescent="0.25">
      <c r="B20" s="284">
        <v>0</v>
      </c>
      <c r="C20" s="2">
        <v>1</v>
      </c>
      <c r="D20" s="2">
        <v>-1</v>
      </c>
      <c r="E20" s="32"/>
      <c r="F20" s="32"/>
      <c r="G20" s="32"/>
      <c r="H20" s="32"/>
      <c r="I20" s="32"/>
      <c r="J20" s="32"/>
      <c r="L20" s="2">
        <v>6412</v>
      </c>
    </row>
    <row r="21" spans="2:12" x14ac:dyDescent="0.25">
      <c r="B21" s="284">
        <v>0</v>
      </c>
      <c r="C21" s="2">
        <v>1</v>
      </c>
      <c r="D21" s="2">
        <v>1</v>
      </c>
      <c r="E21" s="32"/>
      <c r="F21" s="32"/>
      <c r="G21" s="32"/>
      <c r="H21" s="32"/>
      <c r="I21" s="32"/>
      <c r="J21" s="32"/>
      <c r="L21" s="2">
        <v>6210</v>
      </c>
    </row>
    <row r="22" spans="2:12" x14ac:dyDescent="0.25">
      <c r="B22" s="176">
        <v>0</v>
      </c>
      <c r="C22" s="176">
        <v>0</v>
      </c>
      <c r="D22" s="176">
        <v>0</v>
      </c>
      <c r="E22" s="32"/>
      <c r="F22" s="32"/>
      <c r="G22" s="32"/>
      <c r="H22" s="32"/>
      <c r="I22" s="32"/>
      <c r="J22" s="32"/>
      <c r="L22" s="2">
        <v>5805</v>
      </c>
    </row>
    <row r="23" spans="2:12" x14ac:dyDescent="0.25">
      <c r="B23" s="176">
        <v>0</v>
      </c>
      <c r="C23" s="176">
        <v>0</v>
      </c>
      <c r="D23" s="176">
        <v>0</v>
      </c>
      <c r="E23" s="32"/>
      <c r="F23" s="32"/>
      <c r="G23" s="32"/>
      <c r="H23" s="32"/>
      <c r="I23" s="32"/>
      <c r="J23" s="32"/>
      <c r="L23" s="2">
        <v>5624</v>
      </c>
    </row>
    <row r="24" spans="2:12" x14ac:dyDescent="0.25">
      <c r="B24" s="176">
        <v>0</v>
      </c>
      <c r="C24" s="176">
        <v>0</v>
      </c>
      <c r="D24" s="176">
        <v>0</v>
      </c>
      <c r="E24" s="32"/>
      <c r="F24" s="32"/>
      <c r="G24" s="32"/>
      <c r="H24" s="32"/>
      <c r="I24" s="32"/>
      <c r="J24" s="32"/>
      <c r="L24" s="2">
        <v>5843</v>
      </c>
    </row>
    <row r="25" spans="2:12" x14ac:dyDescent="0.25">
      <c r="B25" s="2">
        <v>-1</v>
      </c>
      <c r="C25" s="2">
        <v>-1</v>
      </c>
      <c r="D25" s="284">
        <v>0</v>
      </c>
      <c r="E25" s="32"/>
      <c r="F25" s="32"/>
      <c r="G25" s="32"/>
      <c r="H25" s="32"/>
      <c r="I25" s="32"/>
      <c r="J25" s="32"/>
      <c r="L25" s="2">
        <v>4746</v>
      </c>
    </row>
    <row r="26" spans="2:12" x14ac:dyDescent="0.25">
      <c r="B26" s="2">
        <v>-1</v>
      </c>
      <c r="C26" s="2">
        <v>1</v>
      </c>
      <c r="D26" s="284">
        <v>0</v>
      </c>
      <c r="E26" s="32"/>
      <c r="F26" s="32"/>
      <c r="G26" s="32"/>
      <c r="H26" s="32"/>
      <c r="I26" s="32"/>
      <c r="J26" s="32"/>
      <c r="L26" s="2">
        <v>6052</v>
      </c>
    </row>
    <row r="27" spans="2:12" x14ac:dyDescent="0.25">
      <c r="B27" s="2">
        <v>1</v>
      </c>
      <c r="C27" s="2">
        <v>-1</v>
      </c>
      <c r="D27" s="284">
        <v>0</v>
      </c>
      <c r="E27" s="32"/>
      <c r="F27" s="32"/>
      <c r="G27" s="32"/>
      <c r="H27" s="32"/>
      <c r="I27" s="32"/>
      <c r="J27" s="32"/>
      <c r="L27" s="2">
        <v>6105</v>
      </c>
    </row>
    <row r="28" spans="2:12" x14ac:dyDescent="0.25">
      <c r="B28" s="2">
        <v>1</v>
      </c>
      <c r="C28" s="2">
        <v>1</v>
      </c>
      <c r="D28" s="284">
        <v>0</v>
      </c>
      <c r="E28" s="32"/>
      <c r="F28" s="32"/>
      <c r="G28" s="32"/>
      <c r="H28" s="32"/>
      <c r="I28" s="32"/>
      <c r="J28" s="32"/>
      <c r="L28" s="2">
        <v>6232</v>
      </c>
    </row>
    <row r="29" spans="2:12" x14ac:dyDescent="0.25">
      <c r="B29" s="2">
        <v>-1</v>
      </c>
      <c r="C29" s="284">
        <v>0</v>
      </c>
      <c r="D29" s="2">
        <v>-1</v>
      </c>
      <c r="E29" s="32"/>
      <c r="F29" s="32"/>
      <c r="G29" s="32"/>
      <c r="H29" s="32"/>
      <c r="I29" s="32"/>
      <c r="J29" s="32"/>
      <c r="L29" s="2">
        <v>4549</v>
      </c>
    </row>
    <row r="30" spans="2:12" x14ac:dyDescent="0.25">
      <c r="B30" s="2">
        <v>-1</v>
      </c>
      <c r="C30" s="284">
        <v>0</v>
      </c>
      <c r="D30" s="2">
        <v>1</v>
      </c>
      <c r="E30" s="32"/>
      <c r="F30" s="32"/>
      <c r="G30" s="32"/>
      <c r="H30" s="32"/>
      <c r="I30" s="32"/>
      <c r="J30" s="32"/>
      <c r="L30" s="2">
        <v>4080</v>
      </c>
    </row>
    <row r="31" spans="2:12" x14ac:dyDescent="0.25">
      <c r="B31" s="2">
        <v>1</v>
      </c>
      <c r="C31" s="284">
        <v>0</v>
      </c>
      <c r="D31" s="2">
        <v>-1</v>
      </c>
      <c r="E31" s="32"/>
      <c r="F31" s="32"/>
      <c r="G31" s="32"/>
      <c r="H31" s="32"/>
      <c r="I31" s="32"/>
      <c r="J31" s="32"/>
      <c r="L31" s="2">
        <v>5006</v>
      </c>
    </row>
    <row r="32" spans="2:12" x14ac:dyDescent="0.25">
      <c r="B32" s="2">
        <v>1</v>
      </c>
      <c r="C32" s="284">
        <v>0</v>
      </c>
      <c r="D32" s="2">
        <v>1</v>
      </c>
      <c r="E32" s="32"/>
      <c r="F32" s="32"/>
      <c r="G32" s="32"/>
      <c r="H32" s="32"/>
      <c r="I32" s="32"/>
      <c r="J32" s="32"/>
      <c r="L32" s="2">
        <v>5438</v>
      </c>
    </row>
    <row r="33" spans="2:12" x14ac:dyDescent="0.25">
      <c r="B33" s="284">
        <v>0</v>
      </c>
      <c r="C33" s="2">
        <v>-1</v>
      </c>
      <c r="D33" s="2">
        <v>-1</v>
      </c>
      <c r="E33" s="32"/>
      <c r="F33" s="32"/>
      <c r="G33" s="32"/>
      <c r="H33" s="32"/>
      <c r="I33" s="32"/>
      <c r="J33" s="32"/>
      <c r="L33" s="2">
        <v>4903</v>
      </c>
    </row>
    <row r="34" spans="2:12" x14ac:dyDescent="0.25">
      <c r="B34" s="284">
        <v>0</v>
      </c>
      <c r="C34" s="2">
        <v>-1</v>
      </c>
      <c r="D34" s="2">
        <v>1</v>
      </c>
      <c r="E34" s="32"/>
      <c r="F34" s="32"/>
      <c r="G34" s="32"/>
      <c r="H34" s="32"/>
      <c r="I34" s="32"/>
      <c r="J34" s="32"/>
      <c r="L34" s="2">
        <v>6129</v>
      </c>
    </row>
    <row r="35" spans="2:12" x14ac:dyDescent="0.25">
      <c r="B35" s="284">
        <v>0</v>
      </c>
      <c r="C35" s="2">
        <v>1</v>
      </c>
      <c r="D35" s="2">
        <v>-1</v>
      </c>
      <c r="E35" s="32"/>
      <c r="F35" s="32"/>
      <c r="G35" s="32"/>
      <c r="H35" s="32"/>
      <c r="I35" s="32"/>
      <c r="J35" s="32"/>
      <c r="L35" s="2">
        <v>6234</v>
      </c>
    </row>
    <row r="36" spans="2:12" x14ac:dyDescent="0.25">
      <c r="B36" s="284">
        <v>0</v>
      </c>
      <c r="C36" s="2">
        <v>1</v>
      </c>
      <c r="D36" s="2">
        <v>1</v>
      </c>
      <c r="E36" s="32"/>
      <c r="F36" s="32"/>
      <c r="G36" s="32"/>
      <c r="H36" s="32"/>
      <c r="I36" s="32"/>
      <c r="J36" s="32"/>
      <c r="L36" s="2">
        <v>6860</v>
      </c>
    </row>
    <row r="37" spans="2:12" x14ac:dyDescent="0.25">
      <c r="B37" s="176">
        <v>0</v>
      </c>
      <c r="C37" s="176">
        <v>0</v>
      </c>
      <c r="D37" s="176">
        <v>0</v>
      </c>
      <c r="E37" s="32"/>
      <c r="F37" s="32"/>
      <c r="G37" s="32"/>
      <c r="H37" s="32"/>
      <c r="I37" s="32"/>
      <c r="J37" s="32"/>
      <c r="L37" s="2">
        <v>6794</v>
      </c>
    </row>
    <row r="38" spans="2:12" x14ac:dyDescent="0.25">
      <c r="B38" s="176">
        <v>0</v>
      </c>
      <c r="C38" s="176">
        <v>0</v>
      </c>
      <c r="D38" s="176">
        <v>0</v>
      </c>
      <c r="E38" s="32"/>
      <c r="F38" s="32"/>
      <c r="G38" s="32"/>
      <c r="H38" s="32"/>
      <c r="I38" s="32"/>
      <c r="J38" s="32"/>
      <c r="L38" s="2">
        <v>5780</v>
      </c>
    </row>
    <row r="39" spans="2:12" x14ac:dyDescent="0.25">
      <c r="B39" s="176">
        <v>0</v>
      </c>
      <c r="C39" s="176">
        <v>0</v>
      </c>
      <c r="D39" s="176">
        <v>0</v>
      </c>
      <c r="E39" s="32"/>
      <c r="F39" s="32"/>
      <c r="G39" s="32"/>
      <c r="H39" s="32"/>
      <c r="I39" s="32"/>
      <c r="J39" s="32"/>
      <c r="L39" s="2">
        <v>6053</v>
      </c>
    </row>
    <row r="41" spans="2:12" x14ac:dyDescent="0.25">
      <c r="B41" t="s">
        <v>206</v>
      </c>
    </row>
    <row r="42" spans="2:12" x14ac:dyDescent="0.25">
      <c r="B42" s="12"/>
      <c r="C42" s="12"/>
      <c r="D42" s="12"/>
      <c r="E42" s="12"/>
      <c r="F42" s="12"/>
      <c r="G42" s="12"/>
      <c r="H42" s="12"/>
      <c r="I42" s="12"/>
      <c r="J42" s="12"/>
      <c r="K42" s="12"/>
    </row>
    <row r="43" spans="2:12" x14ac:dyDescent="0.25">
      <c r="B43" s="58"/>
      <c r="C43" s="58"/>
      <c r="D43" s="12"/>
      <c r="E43" s="12"/>
      <c r="F43" s="12"/>
      <c r="G43" s="12"/>
      <c r="H43" s="12"/>
      <c r="I43" s="12"/>
      <c r="J43" s="12"/>
      <c r="K43" s="12"/>
    </row>
    <row r="44" spans="2:12" x14ac:dyDescent="0.25">
      <c r="B44" s="50"/>
      <c r="C44" s="50"/>
      <c r="D44" s="12"/>
      <c r="E44" s="12"/>
      <c r="F44" s="12"/>
      <c r="G44" s="12"/>
      <c r="H44" s="12"/>
      <c r="I44" s="12"/>
      <c r="J44" s="12"/>
      <c r="K44" s="12"/>
    </row>
    <row r="45" spans="2:12" x14ac:dyDescent="0.25">
      <c r="B45" s="50"/>
      <c r="C45" s="50"/>
      <c r="D45" s="12"/>
      <c r="E45" s="12"/>
      <c r="F45" s="12"/>
      <c r="G45" s="12"/>
      <c r="H45" s="12"/>
      <c r="I45" s="12"/>
      <c r="J45" s="12"/>
      <c r="K45" s="12"/>
    </row>
    <row r="46" spans="2:12" x14ac:dyDescent="0.25">
      <c r="B46" s="50"/>
      <c r="C46" s="50"/>
      <c r="D46" s="12"/>
      <c r="E46" s="12"/>
      <c r="F46" s="12"/>
      <c r="G46" s="12"/>
      <c r="H46" s="12"/>
      <c r="I46" s="12"/>
      <c r="J46" s="12"/>
      <c r="K46" s="12"/>
    </row>
    <row r="47" spans="2:12" x14ac:dyDescent="0.25">
      <c r="B47" s="50"/>
      <c r="C47" s="50"/>
      <c r="D47" s="12"/>
      <c r="E47" s="12"/>
      <c r="F47" s="12"/>
      <c r="G47" s="12"/>
      <c r="H47" s="12"/>
      <c r="I47" s="12"/>
      <c r="J47" s="12"/>
      <c r="K47" s="12"/>
    </row>
    <row r="48" spans="2:12" x14ac:dyDescent="0.25">
      <c r="B48" s="50"/>
      <c r="C48" s="50"/>
      <c r="D48" s="12"/>
      <c r="E48" s="12"/>
      <c r="F48" s="12"/>
      <c r="G48" s="12"/>
      <c r="H48" s="12"/>
      <c r="I48" s="12"/>
      <c r="J48" s="12"/>
      <c r="K48" s="12"/>
    </row>
    <row r="49" spans="2:11" x14ac:dyDescent="0.25">
      <c r="B49" s="12"/>
      <c r="C49" s="12"/>
      <c r="D49" s="12"/>
      <c r="E49" s="12"/>
      <c r="F49" s="12"/>
      <c r="G49" s="12"/>
      <c r="H49" s="12"/>
      <c r="I49" s="12"/>
      <c r="J49" s="12"/>
      <c r="K49" s="12"/>
    </row>
    <row r="50" spans="2:11" x14ac:dyDescent="0.25">
      <c r="B50" s="12"/>
      <c r="C50" s="12"/>
      <c r="D50" s="12"/>
      <c r="E50" s="12"/>
      <c r="F50" s="12"/>
      <c r="G50" s="12"/>
      <c r="H50" s="12"/>
      <c r="I50" s="12"/>
      <c r="J50" s="12"/>
      <c r="K50" s="12"/>
    </row>
    <row r="51" spans="2:11" x14ac:dyDescent="0.25">
      <c r="B51" s="59"/>
      <c r="C51" s="59"/>
      <c r="D51" s="59"/>
      <c r="E51" s="59"/>
      <c r="F51" s="59"/>
      <c r="G51" s="59"/>
      <c r="H51" s="12"/>
      <c r="I51" s="12"/>
      <c r="J51" s="12"/>
      <c r="K51" s="12"/>
    </row>
    <row r="52" spans="2:11" x14ac:dyDescent="0.25">
      <c r="B52" s="50"/>
      <c r="C52" s="50"/>
      <c r="D52" s="50"/>
      <c r="E52" s="50"/>
      <c r="F52" s="50"/>
      <c r="G52" s="50"/>
      <c r="H52" s="12"/>
      <c r="I52" s="12"/>
      <c r="J52" s="12"/>
      <c r="K52" s="12"/>
    </row>
    <row r="53" spans="2:11" x14ac:dyDescent="0.25">
      <c r="B53" s="50"/>
      <c r="C53" s="50"/>
      <c r="D53" s="50"/>
      <c r="E53" s="50"/>
      <c r="F53" s="50"/>
      <c r="G53" s="50"/>
      <c r="H53" s="12"/>
      <c r="I53" s="12"/>
      <c r="J53" s="12"/>
      <c r="K53" s="12"/>
    </row>
    <row r="54" spans="2:11" x14ac:dyDescent="0.25">
      <c r="B54" s="50"/>
      <c r="C54" s="50"/>
      <c r="D54" s="50"/>
      <c r="E54" s="50"/>
      <c r="F54" s="50"/>
      <c r="G54" s="50"/>
      <c r="H54" s="12"/>
      <c r="I54" s="12"/>
      <c r="J54" s="12"/>
      <c r="K54" s="12"/>
    </row>
    <row r="55" spans="2:11" x14ac:dyDescent="0.25">
      <c r="B55" s="12"/>
      <c r="C55" s="12"/>
      <c r="D55" s="12"/>
      <c r="E55" s="12"/>
      <c r="F55" s="12"/>
      <c r="G55" s="12"/>
      <c r="H55" s="12"/>
      <c r="I55" s="12"/>
      <c r="J55" s="12"/>
      <c r="K55" s="12"/>
    </row>
    <row r="56" spans="2:11" x14ac:dyDescent="0.25">
      <c r="B56" s="59"/>
      <c r="C56" s="59"/>
      <c r="D56" s="59"/>
      <c r="E56" s="59"/>
      <c r="F56" s="59"/>
      <c r="G56" s="59"/>
      <c r="H56" s="59"/>
      <c r="I56" s="59"/>
      <c r="J56" s="59"/>
      <c r="K56" s="12"/>
    </row>
    <row r="57" spans="2:11" x14ac:dyDescent="0.25">
      <c r="B57" s="50"/>
      <c r="C57" s="50"/>
      <c r="D57" s="50"/>
      <c r="E57" s="50"/>
      <c r="F57" s="50"/>
      <c r="G57" s="50"/>
      <c r="H57" s="50"/>
      <c r="I57" s="50"/>
      <c r="J57" s="50"/>
      <c r="K57" s="12"/>
    </row>
    <row r="58" spans="2:11" x14ac:dyDescent="0.25">
      <c r="B58" s="50"/>
      <c r="C58" s="50"/>
      <c r="D58" s="50"/>
      <c r="E58" s="50"/>
      <c r="F58" s="50"/>
      <c r="G58" s="50"/>
      <c r="H58" s="50"/>
      <c r="I58" s="50"/>
      <c r="J58" s="50"/>
      <c r="K58" s="12"/>
    </row>
    <row r="59" spans="2:11" x14ac:dyDescent="0.25">
      <c r="B59" s="50"/>
      <c r="C59" s="50"/>
      <c r="D59" s="50"/>
      <c r="E59" s="50"/>
      <c r="F59" s="50"/>
      <c r="G59" s="50"/>
      <c r="H59" s="50"/>
      <c r="I59" s="50"/>
      <c r="J59" s="50"/>
      <c r="K59" s="12"/>
    </row>
    <row r="60" spans="2:11" x14ac:dyDescent="0.25">
      <c r="B60" s="50"/>
      <c r="C60" s="50"/>
      <c r="D60" s="50"/>
      <c r="E60" s="50"/>
      <c r="F60" s="50"/>
      <c r="G60" s="50"/>
      <c r="H60" s="50"/>
      <c r="I60" s="50"/>
      <c r="J60" s="50"/>
      <c r="K60" s="12"/>
    </row>
    <row r="61" spans="2:11" x14ac:dyDescent="0.25">
      <c r="B61" s="50"/>
      <c r="C61" s="50"/>
      <c r="D61" s="50"/>
      <c r="E61" s="50"/>
      <c r="F61" s="50"/>
      <c r="G61" s="50"/>
      <c r="H61" s="50"/>
      <c r="I61" s="50"/>
      <c r="J61" s="50"/>
      <c r="K61" s="12"/>
    </row>
    <row r="62" spans="2:11" x14ac:dyDescent="0.25">
      <c r="B62" s="50"/>
      <c r="C62" s="50"/>
      <c r="D62" s="50"/>
      <c r="E62" s="50"/>
      <c r="F62" s="50"/>
      <c r="G62" s="50"/>
      <c r="H62" s="50"/>
      <c r="I62" s="50"/>
      <c r="J62" s="50"/>
      <c r="K62" s="12"/>
    </row>
    <row r="63" spans="2:11" x14ac:dyDescent="0.25">
      <c r="B63" s="50"/>
      <c r="C63" s="50"/>
      <c r="D63" s="50"/>
      <c r="E63" s="50"/>
      <c r="F63" s="50"/>
      <c r="G63" s="50"/>
      <c r="H63" s="50"/>
      <c r="I63" s="50"/>
      <c r="J63" s="50"/>
      <c r="K63" s="12"/>
    </row>
    <row r="64" spans="2:11" x14ac:dyDescent="0.25">
      <c r="B64" s="50"/>
      <c r="C64" s="50"/>
      <c r="D64" s="50"/>
      <c r="E64" s="50"/>
      <c r="F64" s="50"/>
      <c r="G64" s="50"/>
      <c r="H64" s="50"/>
      <c r="I64" s="50"/>
      <c r="J64" s="50"/>
      <c r="K64" s="12"/>
    </row>
    <row r="65" spans="2:11" x14ac:dyDescent="0.25">
      <c r="B65" s="50"/>
      <c r="C65" s="50"/>
      <c r="D65" s="50"/>
      <c r="E65" s="50"/>
      <c r="F65" s="50"/>
      <c r="G65" s="50"/>
      <c r="H65" s="50"/>
      <c r="I65" s="50"/>
      <c r="J65" s="50"/>
      <c r="K65" s="12"/>
    </row>
    <row r="66" spans="2:11" x14ac:dyDescent="0.25">
      <c r="B66" s="50"/>
      <c r="C66" s="50"/>
      <c r="D66" s="50"/>
      <c r="E66" s="50"/>
      <c r="F66" s="50"/>
      <c r="G66" s="50"/>
      <c r="H66" s="50"/>
      <c r="I66" s="50"/>
      <c r="J66" s="50"/>
      <c r="K66" s="12"/>
    </row>
    <row r="67" spans="2:11" x14ac:dyDescent="0.25"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70" spans="2:11" x14ac:dyDescent="0.25">
      <c r="B70" s="12"/>
      <c r="C70" s="12"/>
      <c r="D70" s="12"/>
      <c r="E70" s="12"/>
      <c r="F70" s="12"/>
      <c r="G70" s="12"/>
      <c r="H70" s="12"/>
    </row>
    <row r="71" spans="2:11" x14ac:dyDescent="0.25">
      <c r="B71" s="12"/>
      <c r="C71" s="12"/>
      <c r="D71" s="12"/>
      <c r="E71" s="12"/>
      <c r="F71" s="12"/>
      <c r="G71" s="12"/>
      <c r="H71" s="12"/>
    </row>
    <row r="72" spans="2:11" x14ac:dyDescent="0.25">
      <c r="B72" s="59"/>
      <c r="C72" s="59"/>
      <c r="D72" s="59"/>
      <c r="E72" s="59"/>
      <c r="F72" s="12"/>
      <c r="G72" s="59"/>
      <c r="H72" s="59"/>
    </row>
    <row r="73" spans="2:11" x14ac:dyDescent="0.25">
      <c r="B73" s="50"/>
      <c r="C73" s="50"/>
      <c r="D73" s="50"/>
      <c r="E73" s="50"/>
      <c r="F73" s="12"/>
      <c r="G73" s="50"/>
      <c r="H73" s="50"/>
    </row>
    <row r="74" spans="2:11" x14ac:dyDescent="0.25">
      <c r="B74" s="50"/>
      <c r="C74" s="50"/>
      <c r="D74" s="50"/>
      <c r="E74" s="50"/>
      <c r="F74" s="12"/>
      <c r="G74" s="50"/>
      <c r="H74" s="50"/>
    </row>
    <row r="75" spans="2:11" x14ac:dyDescent="0.25">
      <c r="B75" s="50"/>
      <c r="C75" s="50"/>
      <c r="D75" s="50"/>
      <c r="E75" s="50"/>
      <c r="F75" s="12"/>
      <c r="G75" s="50"/>
      <c r="H75" s="50"/>
    </row>
    <row r="76" spans="2:11" x14ac:dyDescent="0.25">
      <c r="B76" s="50"/>
      <c r="C76" s="50"/>
      <c r="D76" s="50"/>
      <c r="E76" s="50"/>
      <c r="F76" s="12"/>
      <c r="G76" s="50"/>
      <c r="H76" s="50"/>
    </row>
    <row r="77" spans="2:11" x14ac:dyDescent="0.25">
      <c r="B77" s="50"/>
      <c r="C77" s="50"/>
      <c r="D77" s="50"/>
      <c r="E77" s="50"/>
      <c r="F77" s="12"/>
      <c r="G77" s="50"/>
      <c r="H77" s="50"/>
    </row>
    <row r="78" spans="2:11" x14ac:dyDescent="0.25">
      <c r="B78" s="50"/>
      <c r="C78" s="50"/>
      <c r="D78" s="50"/>
      <c r="E78" s="50"/>
      <c r="F78" s="12"/>
      <c r="G78" s="50"/>
      <c r="H78" s="50"/>
    </row>
    <row r="79" spans="2:11" x14ac:dyDescent="0.25">
      <c r="B79" s="50"/>
      <c r="C79" s="50"/>
      <c r="D79" s="50"/>
      <c r="E79" s="50"/>
      <c r="F79" s="12"/>
      <c r="G79" s="50"/>
      <c r="H79" s="50"/>
    </row>
    <row r="80" spans="2:11" x14ac:dyDescent="0.25">
      <c r="B80" s="50"/>
      <c r="C80" s="50"/>
      <c r="D80" s="50"/>
      <c r="E80" s="50"/>
      <c r="F80" s="12"/>
      <c r="G80" s="50"/>
      <c r="H80" s="50"/>
    </row>
    <row r="81" spans="2:8" x14ac:dyDescent="0.25">
      <c r="B81" s="50"/>
      <c r="C81" s="50"/>
      <c r="D81" s="50"/>
      <c r="E81" s="50"/>
      <c r="F81" s="12"/>
      <c r="G81" s="50"/>
      <c r="H81" s="50"/>
    </row>
    <row r="82" spans="2:8" x14ac:dyDescent="0.25">
      <c r="B82" s="50"/>
      <c r="C82" s="50"/>
      <c r="D82" s="50"/>
      <c r="E82" s="50"/>
      <c r="F82" s="12"/>
      <c r="G82" s="50"/>
      <c r="H82" s="50"/>
    </row>
    <row r="83" spans="2:8" x14ac:dyDescent="0.25">
      <c r="B83" s="50"/>
      <c r="C83" s="50"/>
      <c r="D83" s="50"/>
      <c r="E83" s="50"/>
      <c r="F83" s="12"/>
      <c r="G83" s="50"/>
      <c r="H83" s="50"/>
    </row>
    <row r="84" spans="2:8" x14ac:dyDescent="0.25">
      <c r="B84" s="50"/>
      <c r="C84" s="50"/>
      <c r="D84" s="50"/>
      <c r="E84" s="50"/>
      <c r="F84" s="12"/>
      <c r="G84" s="50"/>
      <c r="H84" s="50"/>
    </row>
    <row r="85" spans="2:8" x14ac:dyDescent="0.25">
      <c r="B85" s="50"/>
      <c r="C85" s="50"/>
      <c r="D85" s="50"/>
      <c r="E85" s="50"/>
      <c r="F85" s="12"/>
      <c r="G85" s="50"/>
      <c r="H85" s="50"/>
    </row>
    <row r="86" spans="2:8" x14ac:dyDescent="0.25">
      <c r="B86" s="50"/>
      <c r="C86" s="50"/>
      <c r="D86" s="50"/>
      <c r="E86" s="50"/>
      <c r="F86" s="12"/>
      <c r="G86" s="50"/>
      <c r="H86" s="50"/>
    </row>
    <row r="87" spans="2:8" x14ac:dyDescent="0.25">
      <c r="B87" s="50"/>
      <c r="C87" s="50"/>
      <c r="D87" s="50"/>
      <c r="E87" s="50"/>
      <c r="F87" s="12"/>
      <c r="G87" s="50"/>
      <c r="H87" s="50"/>
    </row>
    <row r="88" spans="2:8" x14ac:dyDescent="0.25">
      <c r="B88" s="50"/>
      <c r="C88" s="50"/>
      <c r="D88" s="50"/>
      <c r="E88" s="50"/>
      <c r="F88" s="12"/>
      <c r="G88" s="50"/>
      <c r="H88" s="50"/>
    </row>
    <row r="89" spans="2:8" x14ac:dyDescent="0.25">
      <c r="B89" s="50"/>
      <c r="C89" s="50"/>
      <c r="D89" s="50"/>
      <c r="E89" s="50"/>
      <c r="F89" s="12"/>
      <c r="G89" s="50"/>
      <c r="H89" s="50"/>
    </row>
    <row r="90" spans="2:8" x14ac:dyDescent="0.25">
      <c r="B90" s="50"/>
      <c r="C90" s="50"/>
      <c r="D90" s="50"/>
      <c r="E90" s="50"/>
      <c r="F90" s="12"/>
      <c r="G90" s="50"/>
      <c r="H90" s="50"/>
    </row>
    <row r="91" spans="2:8" x14ac:dyDescent="0.25">
      <c r="B91" s="50"/>
      <c r="C91" s="50"/>
      <c r="D91" s="50"/>
      <c r="E91" s="50"/>
      <c r="F91" s="12"/>
      <c r="G91" s="50"/>
      <c r="H91" s="50"/>
    </row>
    <row r="92" spans="2:8" x14ac:dyDescent="0.25">
      <c r="B92" s="50"/>
      <c r="C92" s="50"/>
      <c r="D92" s="50"/>
      <c r="E92" s="50"/>
      <c r="F92" s="12"/>
      <c r="G92" s="50"/>
      <c r="H92" s="50"/>
    </row>
    <row r="93" spans="2:8" x14ac:dyDescent="0.25">
      <c r="B93" s="50"/>
      <c r="C93" s="50"/>
      <c r="D93" s="50"/>
      <c r="E93" s="50"/>
      <c r="F93" s="12"/>
      <c r="G93" s="50"/>
      <c r="H93" s="50"/>
    </row>
    <row r="94" spans="2:8" x14ac:dyDescent="0.25">
      <c r="B94" s="50"/>
      <c r="C94" s="50"/>
      <c r="D94" s="50"/>
      <c r="E94" s="50"/>
      <c r="F94" s="12"/>
      <c r="G94" s="50"/>
      <c r="H94" s="50"/>
    </row>
    <row r="95" spans="2:8" x14ac:dyDescent="0.25">
      <c r="B95" s="50"/>
      <c r="C95" s="50"/>
      <c r="D95" s="50"/>
      <c r="E95" s="50"/>
      <c r="F95" s="12"/>
      <c r="G95" s="50"/>
      <c r="H95" s="50"/>
    </row>
    <row r="96" spans="2:8" x14ac:dyDescent="0.25">
      <c r="B96" s="50"/>
      <c r="C96" s="50"/>
      <c r="D96" s="50"/>
      <c r="E96" s="50"/>
      <c r="F96" s="12"/>
      <c r="G96" s="50"/>
      <c r="H96" s="50"/>
    </row>
    <row r="97" spans="2:8" x14ac:dyDescent="0.25">
      <c r="B97" s="50"/>
      <c r="C97" s="50"/>
      <c r="D97" s="50"/>
      <c r="E97" s="50"/>
      <c r="F97" s="12"/>
      <c r="G97" s="50"/>
      <c r="H97" s="50"/>
    </row>
    <row r="98" spans="2:8" x14ac:dyDescent="0.25">
      <c r="B98" s="50"/>
      <c r="C98" s="50"/>
      <c r="D98" s="50"/>
      <c r="E98" s="50"/>
      <c r="F98" s="12"/>
      <c r="G98" s="50"/>
      <c r="H98" s="50"/>
    </row>
    <row r="99" spans="2:8" x14ac:dyDescent="0.25">
      <c r="B99" s="50"/>
      <c r="C99" s="50"/>
      <c r="D99" s="50"/>
      <c r="E99" s="50"/>
      <c r="F99" s="12"/>
      <c r="G99" s="50"/>
      <c r="H99" s="50"/>
    </row>
    <row r="100" spans="2:8" x14ac:dyDescent="0.25">
      <c r="B100" s="50"/>
      <c r="C100" s="50"/>
      <c r="D100" s="50"/>
      <c r="E100" s="50"/>
      <c r="F100" s="12"/>
      <c r="G100" s="50"/>
      <c r="H100" s="50"/>
    </row>
    <row r="101" spans="2:8" x14ac:dyDescent="0.25">
      <c r="B101" s="50"/>
      <c r="C101" s="50"/>
      <c r="D101" s="50"/>
      <c r="E101" s="50"/>
      <c r="F101" s="12"/>
      <c r="G101" s="50"/>
      <c r="H101" s="50"/>
    </row>
    <row r="102" spans="2:8" x14ac:dyDescent="0.25">
      <c r="B102" s="50"/>
      <c r="C102" s="50"/>
      <c r="D102" s="50"/>
      <c r="E102" s="50"/>
      <c r="F102" s="12"/>
      <c r="G102" s="50"/>
      <c r="H102" s="50"/>
    </row>
    <row r="103" spans="2:8" x14ac:dyDescent="0.25">
      <c r="B103" s="12"/>
      <c r="C103" s="12"/>
      <c r="D103" s="12"/>
      <c r="E103" s="12"/>
      <c r="F103" s="12"/>
      <c r="G103" s="12"/>
      <c r="H103" s="12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2"/>
  <sheetViews>
    <sheetView workbookViewId="0"/>
  </sheetViews>
  <sheetFormatPr defaultRowHeight="15" x14ac:dyDescent="0.25"/>
  <cols>
    <col min="10" max="10" width="11.85546875" customWidth="1"/>
    <col min="11" max="11" width="12.140625" customWidth="1"/>
  </cols>
  <sheetData>
    <row r="1" spans="1:32" x14ac:dyDescent="0.25">
      <c r="A1" t="s">
        <v>464</v>
      </c>
    </row>
    <row r="2" spans="1:32" x14ac:dyDescent="0.25">
      <c r="A2" t="s">
        <v>617</v>
      </c>
    </row>
    <row r="3" spans="1:32" x14ac:dyDescent="0.25">
      <c r="A3" t="s">
        <v>465</v>
      </c>
      <c r="Z3" t="s">
        <v>466</v>
      </c>
    </row>
    <row r="4" spans="1:32" x14ac:dyDescent="0.25">
      <c r="A4" t="s">
        <v>467</v>
      </c>
    </row>
    <row r="5" spans="1:32" x14ac:dyDescent="0.25">
      <c r="A5" t="s">
        <v>468</v>
      </c>
      <c r="Z5" t="s">
        <v>469</v>
      </c>
    </row>
    <row r="6" spans="1:32" x14ac:dyDescent="0.25">
      <c r="A6" t="s">
        <v>470</v>
      </c>
      <c r="Z6" t="s">
        <v>471</v>
      </c>
    </row>
    <row r="7" spans="1:32" x14ac:dyDescent="0.25">
      <c r="A7" t="s">
        <v>472</v>
      </c>
      <c r="Z7" t="s">
        <v>473</v>
      </c>
    </row>
    <row r="8" spans="1:32" x14ac:dyDescent="0.25">
      <c r="Z8" t="s">
        <v>474</v>
      </c>
      <c r="AA8" t="s">
        <v>475</v>
      </c>
      <c r="AB8" t="s">
        <v>476</v>
      </c>
      <c r="AC8" t="s">
        <v>477</v>
      </c>
      <c r="AD8" t="s">
        <v>478</v>
      </c>
      <c r="AE8" t="s">
        <v>479</v>
      </c>
      <c r="AF8" t="s">
        <v>480</v>
      </c>
    </row>
    <row r="9" spans="1:32" x14ac:dyDescent="0.25">
      <c r="A9" t="s">
        <v>481</v>
      </c>
      <c r="Z9" t="s">
        <v>482</v>
      </c>
      <c r="AA9" t="s">
        <v>434</v>
      </c>
      <c r="AB9">
        <v>71.27</v>
      </c>
      <c r="AC9" t="s">
        <v>483</v>
      </c>
      <c r="AD9" t="s">
        <v>483</v>
      </c>
      <c r="AE9" t="s">
        <v>483</v>
      </c>
      <c r="AF9" t="s">
        <v>434</v>
      </c>
    </row>
    <row r="10" spans="1:32" x14ac:dyDescent="0.25">
      <c r="Z10" t="s">
        <v>261</v>
      </c>
      <c r="AA10">
        <v>1</v>
      </c>
      <c r="AB10">
        <v>0.5</v>
      </c>
      <c r="AC10" t="s">
        <v>483</v>
      </c>
      <c r="AD10" t="s">
        <v>483</v>
      </c>
      <c r="AE10" t="s">
        <v>483</v>
      </c>
      <c r="AF10">
        <v>1</v>
      </c>
    </row>
    <row r="11" spans="1:32" ht="18.75" x14ac:dyDescent="0.35">
      <c r="A11" t="s">
        <v>484</v>
      </c>
      <c r="Z11" t="s">
        <v>262</v>
      </c>
      <c r="AA11">
        <v>-2.625</v>
      </c>
      <c r="AB11">
        <v>-1.3129999999999999</v>
      </c>
      <c r="AC11" t="s">
        <v>483</v>
      </c>
      <c r="AD11" t="s">
        <v>483</v>
      </c>
      <c r="AE11" t="s">
        <v>483</v>
      </c>
      <c r="AF11">
        <v>1</v>
      </c>
    </row>
    <row r="12" spans="1:32" x14ac:dyDescent="0.25">
      <c r="A12" t="s">
        <v>485</v>
      </c>
      <c r="Z12" t="s">
        <v>263</v>
      </c>
      <c r="AA12">
        <v>13.225</v>
      </c>
      <c r="AB12">
        <v>6.6120000000000001</v>
      </c>
      <c r="AC12" t="s">
        <v>483</v>
      </c>
      <c r="AD12" t="s">
        <v>483</v>
      </c>
      <c r="AE12" t="s">
        <v>483</v>
      </c>
      <c r="AF12">
        <v>1</v>
      </c>
    </row>
    <row r="13" spans="1:32" x14ac:dyDescent="0.25">
      <c r="J13" s="2">
        <v>-1</v>
      </c>
      <c r="K13" s="2">
        <v>1</v>
      </c>
      <c r="Z13" t="s">
        <v>382</v>
      </c>
      <c r="AA13">
        <v>36.119999999999997</v>
      </c>
      <c r="AB13">
        <v>18.059999999999999</v>
      </c>
      <c r="AC13" t="s">
        <v>483</v>
      </c>
      <c r="AD13" t="s">
        <v>483</v>
      </c>
      <c r="AE13" t="s">
        <v>483</v>
      </c>
      <c r="AF13">
        <v>1</v>
      </c>
    </row>
    <row r="14" spans="1:32" x14ac:dyDescent="0.25">
      <c r="A14" s="2" t="s">
        <v>405</v>
      </c>
      <c r="B14" s="2" t="s">
        <v>261</v>
      </c>
      <c r="C14" s="2" t="s">
        <v>262</v>
      </c>
      <c r="D14" s="2" t="s">
        <v>263</v>
      </c>
      <c r="E14" s="2" t="s">
        <v>382</v>
      </c>
      <c r="F14" s="2" t="s">
        <v>383</v>
      </c>
      <c r="G14" s="2" t="s">
        <v>486</v>
      </c>
      <c r="I14" s="2" t="s">
        <v>176</v>
      </c>
      <c r="J14" s="2" t="s">
        <v>487</v>
      </c>
      <c r="K14" s="2" t="s">
        <v>488</v>
      </c>
      <c r="L14" s="279" t="s">
        <v>489</v>
      </c>
      <c r="Z14" t="s">
        <v>383</v>
      </c>
      <c r="AA14">
        <v>0.375</v>
      </c>
      <c r="AB14">
        <v>0.1875</v>
      </c>
      <c r="AC14" t="s">
        <v>483</v>
      </c>
      <c r="AD14" t="s">
        <v>483</v>
      </c>
      <c r="AE14" t="s">
        <v>483</v>
      </c>
      <c r="AF14">
        <v>1</v>
      </c>
    </row>
    <row r="15" spans="1:32" x14ac:dyDescent="0.25">
      <c r="A15" s="2">
        <v>1</v>
      </c>
      <c r="B15" s="2">
        <v>-1</v>
      </c>
      <c r="C15" s="2">
        <v>-1</v>
      </c>
      <c r="D15" s="2">
        <v>-1</v>
      </c>
      <c r="E15" s="2">
        <v>-1</v>
      </c>
      <c r="F15" s="284">
        <f>B15*C15*D15*E15</f>
        <v>1</v>
      </c>
      <c r="G15" s="2">
        <v>46.5</v>
      </c>
      <c r="I15" s="2" t="s">
        <v>261</v>
      </c>
      <c r="J15" s="32"/>
      <c r="K15" s="32"/>
      <c r="L15" s="32"/>
      <c r="Z15" t="s">
        <v>460</v>
      </c>
      <c r="AA15">
        <v>-0.67500000000000004</v>
      </c>
      <c r="AB15">
        <v>-0.33750000000000002</v>
      </c>
      <c r="AC15" t="s">
        <v>483</v>
      </c>
      <c r="AD15" t="s">
        <v>483</v>
      </c>
      <c r="AE15" t="s">
        <v>483</v>
      </c>
      <c r="AF15">
        <v>1</v>
      </c>
    </row>
    <row r="16" spans="1:32" x14ac:dyDescent="0.25">
      <c r="A16" s="2">
        <v>2</v>
      </c>
      <c r="B16" s="2">
        <v>1</v>
      </c>
      <c r="C16" s="2">
        <v>-1</v>
      </c>
      <c r="D16" s="2">
        <v>-1</v>
      </c>
      <c r="E16" s="2">
        <v>-1</v>
      </c>
      <c r="F16" s="284">
        <f t="shared" ref="F16:F30" si="0">B16*C16*D16*E16</f>
        <v>-1</v>
      </c>
      <c r="G16" s="2">
        <v>47.2</v>
      </c>
      <c r="I16" s="2" t="s">
        <v>262</v>
      </c>
      <c r="J16" s="32"/>
      <c r="K16" s="32"/>
      <c r="L16" s="32"/>
      <c r="Z16" t="s">
        <v>461</v>
      </c>
      <c r="AA16">
        <v>1.4750000000000001</v>
      </c>
      <c r="AB16">
        <v>0.73750000000000004</v>
      </c>
      <c r="AC16" t="s">
        <v>483</v>
      </c>
      <c r="AD16" t="s">
        <v>483</v>
      </c>
      <c r="AE16" t="s">
        <v>483</v>
      </c>
      <c r="AF16">
        <v>1</v>
      </c>
    </row>
    <row r="17" spans="1:32" x14ac:dyDescent="0.25">
      <c r="A17" s="2">
        <v>3</v>
      </c>
      <c r="B17" s="2">
        <v>-1</v>
      </c>
      <c r="C17" s="2">
        <v>1</v>
      </c>
      <c r="D17" s="2">
        <v>-1</v>
      </c>
      <c r="E17" s="2">
        <v>-1</v>
      </c>
      <c r="F17" s="284">
        <f t="shared" si="0"/>
        <v>-1</v>
      </c>
      <c r="G17" s="2">
        <v>40.5</v>
      </c>
      <c r="I17" s="2" t="s">
        <v>263</v>
      </c>
      <c r="J17" s="32"/>
      <c r="K17" s="32"/>
      <c r="L17" s="32"/>
      <c r="Z17" t="s">
        <v>490</v>
      </c>
      <c r="AA17">
        <v>-2.5750000000000002</v>
      </c>
      <c r="AB17">
        <v>-1.288</v>
      </c>
      <c r="AC17" t="s">
        <v>483</v>
      </c>
      <c r="AD17" t="s">
        <v>483</v>
      </c>
      <c r="AE17" t="s">
        <v>483</v>
      </c>
      <c r="AF17">
        <v>1</v>
      </c>
    </row>
    <row r="18" spans="1:32" x14ac:dyDescent="0.25">
      <c r="A18" s="2">
        <v>4</v>
      </c>
      <c r="B18" s="2">
        <v>1</v>
      </c>
      <c r="C18" s="2">
        <v>1</v>
      </c>
      <c r="D18" s="2">
        <v>-1</v>
      </c>
      <c r="E18" s="2">
        <v>-1</v>
      </c>
      <c r="F18" s="284">
        <f t="shared" si="0"/>
        <v>1</v>
      </c>
      <c r="G18" s="2">
        <v>49.8</v>
      </c>
      <c r="I18" s="2" t="s">
        <v>382</v>
      </c>
      <c r="J18" s="32"/>
      <c r="K18" s="32"/>
      <c r="L18" s="32"/>
      <c r="Z18" t="s">
        <v>491</v>
      </c>
      <c r="AA18">
        <v>1.675</v>
      </c>
      <c r="AB18">
        <v>0.83750000000000002</v>
      </c>
      <c r="AC18" t="s">
        <v>483</v>
      </c>
      <c r="AD18" t="s">
        <v>483</v>
      </c>
      <c r="AE18" t="s">
        <v>483</v>
      </c>
      <c r="AF18">
        <v>1</v>
      </c>
    </row>
    <row r="19" spans="1:32" x14ac:dyDescent="0.25">
      <c r="A19" s="2">
        <v>5</v>
      </c>
      <c r="B19" s="2">
        <v>-1</v>
      </c>
      <c r="C19" s="2">
        <v>-1</v>
      </c>
      <c r="D19" s="2">
        <v>1</v>
      </c>
      <c r="E19" s="2">
        <v>-1</v>
      </c>
      <c r="F19" s="284">
        <f t="shared" si="0"/>
        <v>-1</v>
      </c>
      <c r="G19" s="2">
        <v>60.2</v>
      </c>
      <c r="I19" s="2" t="s">
        <v>383</v>
      </c>
      <c r="J19" s="32"/>
      <c r="K19" s="32"/>
      <c r="L19" s="32"/>
      <c r="Z19" t="s">
        <v>462</v>
      </c>
      <c r="AA19">
        <v>-0.05</v>
      </c>
      <c r="AB19">
        <v>-2.5000000000000001E-2</v>
      </c>
      <c r="AC19" t="s">
        <v>483</v>
      </c>
      <c r="AD19" t="s">
        <v>483</v>
      </c>
      <c r="AE19" t="s">
        <v>483</v>
      </c>
      <c r="AF19">
        <v>1</v>
      </c>
    </row>
    <row r="20" spans="1:32" x14ac:dyDescent="0.25">
      <c r="A20" s="2">
        <v>6</v>
      </c>
      <c r="B20" s="2">
        <v>1</v>
      </c>
      <c r="C20" s="2">
        <v>-1</v>
      </c>
      <c r="D20" s="2">
        <v>1</v>
      </c>
      <c r="E20" s="2">
        <v>-1</v>
      </c>
      <c r="F20" s="284">
        <f t="shared" si="0"/>
        <v>1</v>
      </c>
      <c r="G20" s="2">
        <v>65.8</v>
      </c>
      <c r="Z20" t="s">
        <v>492</v>
      </c>
      <c r="AA20">
        <v>0.8</v>
      </c>
      <c r="AB20">
        <v>0.4</v>
      </c>
      <c r="AC20" t="s">
        <v>483</v>
      </c>
      <c r="AD20" t="s">
        <v>483</v>
      </c>
      <c r="AE20" t="s">
        <v>483</v>
      </c>
      <c r="AF20">
        <v>1</v>
      </c>
    </row>
    <row r="21" spans="1:32" x14ac:dyDescent="0.25">
      <c r="A21" s="2">
        <v>7</v>
      </c>
      <c r="B21" s="2">
        <v>-1</v>
      </c>
      <c r="C21" s="2">
        <v>1</v>
      </c>
      <c r="D21" s="2">
        <v>1</v>
      </c>
      <c r="E21" s="2">
        <v>-1</v>
      </c>
      <c r="F21" s="284">
        <f t="shared" si="0"/>
        <v>1</v>
      </c>
      <c r="G21" s="2">
        <v>58.5</v>
      </c>
      <c r="Z21" t="s">
        <v>493</v>
      </c>
      <c r="AA21">
        <v>2.9</v>
      </c>
      <c r="AB21">
        <v>1.45</v>
      </c>
      <c r="AC21" t="s">
        <v>483</v>
      </c>
      <c r="AD21" t="s">
        <v>483</v>
      </c>
      <c r="AE21" t="s">
        <v>483</v>
      </c>
      <c r="AF21">
        <v>1</v>
      </c>
    </row>
    <row r="22" spans="1:32" x14ac:dyDescent="0.25">
      <c r="A22" s="2">
        <v>8</v>
      </c>
      <c r="B22" s="2">
        <v>1</v>
      </c>
      <c r="C22" s="2">
        <v>1</v>
      </c>
      <c r="D22" s="2">
        <v>1</v>
      </c>
      <c r="E22" s="2">
        <v>-1</v>
      </c>
      <c r="F22" s="284">
        <f t="shared" si="0"/>
        <v>-1</v>
      </c>
      <c r="G22" s="2">
        <v>57.2</v>
      </c>
      <c r="Z22" t="s">
        <v>494</v>
      </c>
      <c r="AA22">
        <v>-1.2</v>
      </c>
      <c r="AB22">
        <v>-0.6</v>
      </c>
      <c r="AC22" t="s">
        <v>483</v>
      </c>
      <c r="AD22" t="s">
        <v>483</v>
      </c>
      <c r="AE22" t="s">
        <v>483</v>
      </c>
      <c r="AF22">
        <v>1</v>
      </c>
    </row>
    <row r="23" spans="1:32" x14ac:dyDescent="0.25">
      <c r="A23" s="2">
        <v>9</v>
      </c>
      <c r="B23" s="2">
        <v>-1</v>
      </c>
      <c r="C23" s="2">
        <v>-1</v>
      </c>
      <c r="D23" s="2">
        <v>-1</v>
      </c>
      <c r="E23" s="2">
        <v>1</v>
      </c>
      <c r="F23" s="284">
        <f t="shared" si="0"/>
        <v>-1</v>
      </c>
      <c r="G23" s="2">
        <v>88.7</v>
      </c>
      <c r="Z23" t="s">
        <v>495</v>
      </c>
      <c r="AA23">
        <v>-1.1000000000000001</v>
      </c>
      <c r="AB23">
        <v>-0.55000000000000004</v>
      </c>
      <c r="AC23" t="s">
        <v>483</v>
      </c>
      <c r="AD23" t="s">
        <v>483</v>
      </c>
      <c r="AE23" t="s">
        <v>483</v>
      </c>
      <c r="AF23">
        <v>1</v>
      </c>
    </row>
    <row r="24" spans="1:32" x14ac:dyDescent="0.25">
      <c r="A24" s="2">
        <v>10</v>
      </c>
      <c r="B24" s="2">
        <v>1</v>
      </c>
      <c r="C24" s="2">
        <v>-1</v>
      </c>
      <c r="D24" s="2">
        <v>-1</v>
      </c>
      <c r="E24" s="2">
        <v>1</v>
      </c>
      <c r="F24" s="284">
        <f t="shared" si="0"/>
        <v>1</v>
      </c>
      <c r="G24" s="2">
        <v>81.400000000000006</v>
      </c>
      <c r="Z24" t="s">
        <v>496</v>
      </c>
      <c r="AA24">
        <v>-3.5</v>
      </c>
      <c r="AB24">
        <v>-1.75</v>
      </c>
      <c r="AC24" t="s">
        <v>483</v>
      </c>
      <c r="AD24" t="s">
        <v>483</v>
      </c>
      <c r="AE24" t="s">
        <v>483</v>
      </c>
      <c r="AF24">
        <v>1</v>
      </c>
    </row>
    <row r="25" spans="1:32" x14ac:dyDescent="0.25">
      <c r="A25" s="2">
        <v>11</v>
      </c>
      <c r="B25" s="2">
        <v>-1</v>
      </c>
      <c r="C25" s="2">
        <v>1</v>
      </c>
      <c r="D25" s="2">
        <v>-1</v>
      </c>
      <c r="E25" s="2">
        <v>1</v>
      </c>
      <c r="F25" s="284">
        <f t="shared" si="0"/>
        <v>1</v>
      </c>
      <c r="G25" s="2">
        <v>83.9</v>
      </c>
      <c r="Z25" t="s">
        <v>497</v>
      </c>
    </row>
    <row r="26" spans="1:32" x14ac:dyDescent="0.25">
      <c r="A26" s="2">
        <v>12</v>
      </c>
      <c r="B26" s="2">
        <v>1</v>
      </c>
      <c r="C26" s="2">
        <v>1</v>
      </c>
      <c r="D26" s="2">
        <v>-1</v>
      </c>
      <c r="E26" s="2">
        <v>1</v>
      </c>
      <c r="F26" s="284">
        <f t="shared" si="0"/>
        <v>-1</v>
      </c>
      <c r="G26" s="2">
        <v>79.3</v>
      </c>
      <c r="Z26" t="s">
        <v>498</v>
      </c>
      <c r="AA26" t="s">
        <v>499</v>
      </c>
      <c r="AB26" t="s">
        <v>500</v>
      </c>
      <c r="AC26" t="s">
        <v>501</v>
      </c>
    </row>
    <row r="27" spans="1:32" x14ac:dyDescent="0.25">
      <c r="A27" s="2">
        <v>13</v>
      </c>
      <c r="B27" s="2">
        <v>-1</v>
      </c>
      <c r="C27" s="2">
        <v>-1</v>
      </c>
      <c r="D27" s="2">
        <v>1</v>
      </c>
      <c r="E27" s="2">
        <v>1</v>
      </c>
      <c r="F27" s="284">
        <f t="shared" si="0"/>
        <v>1</v>
      </c>
      <c r="G27" s="2">
        <v>91.6</v>
      </c>
      <c r="Z27" t="s">
        <v>483</v>
      </c>
      <c r="AA27" s="285">
        <v>1</v>
      </c>
      <c r="AB27" t="s">
        <v>483</v>
      </c>
      <c r="AC27" t="s">
        <v>483</v>
      </c>
    </row>
    <row r="28" spans="1:32" x14ac:dyDescent="0.25">
      <c r="A28" s="2">
        <v>14</v>
      </c>
      <c r="B28" s="2">
        <v>1</v>
      </c>
      <c r="C28" s="2">
        <v>-1</v>
      </c>
      <c r="D28" s="2">
        <v>1</v>
      </c>
      <c r="E28" s="2">
        <v>1</v>
      </c>
      <c r="F28" s="284">
        <f t="shared" si="0"/>
        <v>-1</v>
      </c>
      <c r="G28" s="2">
        <v>99.3</v>
      </c>
      <c r="Z28" t="s">
        <v>502</v>
      </c>
    </row>
    <row r="29" spans="1:32" x14ac:dyDescent="0.25">
      <c r="A29" s="2">
        <v>15</v>
      </c>
      <c r="B29" s="2">
        <v>-1</v>
      </c>
      <c r="C29" s="2">
        <v>1</v>
      </c>
      <c r="D29" s="2">
        <v>1</v>
      </c>
      <c r="E29" s="2">
        <v>1</v>
      </c>
      <c r="F29" s="284">
        <f t="shared" si="0"/>
        <v>-1</v>
      </c>
      <c r="G29" s="2">
        <v>96.3</v>
      </c>
      <c r="Z29" t="s">
        <v>503</v>
      </c>
      <c r="AA29" t="s">
        <v>504</v>
      </c>
      <c r="AB29" t="s">
        <v>505</v>
      </c>
      <c r="AC29" t="s">
        <v>506</v>
      </c>
      <c r="AD29" t="s">
        <v>507</v>
      </c>
      <c r="AE29" t="s">
        <v>479</v>
      </c>
    </row>
    <row r="30" spans="1:32" x14ac:dyDescent="0.25">
      <c r="A30" s="2">
        <v>16</v>
      </c>
      <c r="B30" s="2">
        <v>1</v>
      </c>
      <c r="C30" s="2">
        <v>1</v>
      </c>
      <c r="D30" s="2">
        <v>1</v>
      </c>
      <c r="E30" s="2">
        <v>1</v>
      </c>
      <c r="F30" s="284">
        <f t="shared" si="0"/>
        <v>1</v>
      </c>
      <c r="G30" s="2">
        <v>94.2</v>
      </c>
      <c r="Z30" t="s">
        <v>508</v>
      </c>
      <c r="AA30">
        <v>15</v>
      </c>
      <c r="AB30">
        <v>6095.87</v>
      </c>
      <c r="AC30">
        <v>406.39</v>
      </c>
      <c r="AD30" t="s">
        <v>483</v>
      </c>
      <c r="AE30" t="s">
        <v>483</v>
      </c>
    </row>
    <row r="31" spans="1:32" x14ac:dyDescent="0.25">
      <c r="Z31" t="s">
        <v>509</v>
      </c>
      <c r="AA31">
        <v>5</v>
      </c>
      <c r="AB31">
        <v>5951.79</v>
      </c>
      <c r="AC31">
        <v>1190.3599999999999</v>
      </c>
      <c r="AD31" t="s">
        <v>483</v>
      </c>
      <c r="AE31" t="s">
        <v>483</v>
      </c>
    </row>
    <row r="32" spans="1:32" x14ac:dyDescent="0.25">
      <c r="Z32" t="s">
        <v>510</v>
      </c>
      <c r="AA32">
        <v>1</v>
      </c>
      <c r="AB32">
        <v>4</v>
      </c>
      <c r="AC32">
        <v>4</v>
      </c>
      <c r="AD32" t="s">
        <v>483</v>
      </c>
      <c r="AE32" t="s">
        <v>483</v>
      </c>
    </row>
    <row r="33" spans="1:31" x14ac:dyDescent="0.25">
      <c r="A33" s="67" t="s">
        <v>511</v>
      </c>
      <c r="B33" s="67" t="s">
        <v>512</v>
      </c>
      <c r="C33" s="67" t="s">
        <v>513</v>
      </c>
      <c r="D33" s="67" t="s">
        <v>261</v>
      </c>
      <c r="E33" s="67" t="s">
        <v>262</v>
      </c>
      <c r="F33" s="67" t="s">
        <v>263</v>
      </c>
      <c r="G33" s="67" t="s">
        <v>382</v>
      </c>
      <c r="H33" s="67" t="s">
        <v>383</v>
      </c>
      <c r="Z33" t="s">
        <v>514</v>
      </c>
      <c r="AA33">
        <v>1</v>
      </c>
      <c r="AB33">
        <v>27.56</v>
      </c>
      <c r="AC33">
        <v>27.56</v>
      </c>
      <c r="AD33" t="s">
        <v>483</v>
      </c>
      <c r="AE33" t="s">
        <v>483</v>
      </c>
    </row>
    <row r="34" spans="1:31" x14ac:dyDescent="0.25">
      <c r="A34" s="67">
        <v>1</v>
      </c>
      <c r="B34" s="67">
        <v>1</v>
      </c>
      <c r="C34" s="67">
        <v>1</v>
      </c>
      <c r="D34" s="67">
        <v>-1</v>
      </c>
      <c r="E34" s="67">
        <v>-1</v>
      </c>
      <c r="F34" s="67">
        <v>-1</v>
      </c>
      <c r="G34" s="67">
        <v>-1</v>
      </c>
      <c r="H34" s="67">
        <v>1</v>
      </c>
      <c r="Z34" t="s">
        <v>515</v>
      </c>
      <c r="AA34">
        <v>1</v>
      </c>
      <c r="AB34">
        <v>699.6</v>
      </c>
      <c r="AC34">
        <v>699.6</v>
      </c>
      <c r="AD34" t="s">
        <v>483</v>
      </c>
      <c r="AE34" t="s">
        <v>483</v>
      </c>
    </row>
    <row r="35" spans="1:31" x14ac:dyDescent="0.25">
      <c r="A35" s="67">
        <v>2</v>
      </c>
      <c r="B35" s="67">
        <v>1</v>
      </c>
      <c r="C35" s="67">
        <v>1</v>
      </c>
      <c r="D35" s="67">
        <v>1</v>
      </c>
      <c r="E35" s="67">
        <v>-1</v>
      </c>
      <c r="F35" s="67">
        <v>-1</v>
      </c>
      <c r="G35" s="67">
        <v>-1</v>
      </c>
      <c r="H35" s="67">
        <v>-1</v>
      </c>
      <c r="Z35" t="s">
        <v>516</v>
      </c>
      <c r="AA35">
        <v>1</v>
      </c>
      <c r="AB35">
        <v>5220.0600000000004</v>
      </c>
      <c r="AC35">
        <v>5220.0600000000004</v>
      </c>
      <c r="AD35" t="s">
        <v>483</v>
      </c>
      <c r="AE35" t="s">
        <v>483</v>
      </c>
    </row>
    <row r="36" spans="1:31" x14ac:dyDescent="0.25">
      <c r="A36" s="67">
        <v>3</v>
      </c>
      <c r="B36" s="67">
        <v>1</v>
      </c>
      <c r="C36" s="67">
        <v>1</v>
      </c>
      <c r="D36" s="67">
        <v>-1</v>
      </c>
      <c r="E36" s="67">
        <v>1</v>
      </c>
      <c r="F36" s="67">
        <v>-1</v>
      </c>
      <c r="G36" s="67">
        <v>-1</v>
      </c>
      <c r="H36" s="67">
        <v>-1</v>
      </c>
      <c r="Z36" t="s">
        <v>517</v>
      </c>
      <c r="AA36">
        <v>1</v>
      </c>
      <c r="AB36">
        <v>0.56000000000000005</v>
      </c>
      <c r="AC36">
        <v>0.56000000000000005</v>
      </c>
      <c r="AD36" t="s">
        <v>483</v>
      </c>
      <c r="AE36" t="s">
        <v>483</v>
      </c>
    </row>
    <row r="37" spans="1:31" x14ac:dyDescent="0.25">
      <c r="A37" s="67">
        <v>4</v>
      </c>
      <c r="B37" s="67">
        <v>1</v>
      </c>
      <c r="C37" s="67">
        <v>1</v>
      </c>
      <c r="D37" s="67">
        <v>1</v>
      </c>
      <c r="E37" s="67">
        <v>1</v>
      </c>
      <c r="F37" s="67">
        <v>-1</v>
      </c>
      <c r="G37" s="67">
        <v>-1</v>
      </c>
      <c r="H37" s="67">
        <v>1</v>
      </c>
      <c r="Z37" t="s">
        <v>518</v>
      </c>
      <c r="AA37">
        <v>10</v>
      </c>
      <c r="AB37">
        <v>144.08000000000001</v>
      </c>
      <c r="AC37">
        <v>14.41</v>
      </c>
      <c r="AD37" t="s">
        <v>483</v>
      </c>
      <c r="AE37" t="s">
        <v>483</v>
      </c>
    </row>
    <row r="38" spans="1:31" x14ac:dyDescent="0.25">
      <c r="A38" s="67">
        <v>5</v>
      </c>
      <c r="B38" s="67">
        <v>1</v>
      </c>
      <c r="C38" s="67">
        <v>1</v>
      </c>
      <c r="D38" s="67">
        <v>-1</v>
      </c>
      <c r="E38" s="67">
        <v>-1</v>
      </c>
      <c r="F38" s="67">
        <v>1</v>
      </c>
      <c r="G38" s="67">
        <v>-1</v>
      </c>
      <c r="H38" s="67">
        <v>-1</v>
      </c>
      <c r="Z38" t="s">
        <v>519</v>
      </c>
      <c r="AA38">
        <v>1</v>
      </c>
      <c r="AB38">
        <v>1.82</v>
      </c>
      <c r="AC38">
        <v>1.82</v>
      </c>
      <c r="AD38" t="s">
        <v>483</v>
      </c>
      <c r="AE38" t="s">
        <v>483</v>
      </c>
    </row>
    <row r="39" spans="1:31" x14ac:dyDescent="0.25">
      <c r="A39" s="67">
        <v>6</v>
      </c>
      <c r="B39" s="67">
        <v>1</v>
      </c>
      <c r="C39" s="67">
        <v>1</v>
      </c>
      <c r="D39" s="67">
        <v>1</v>
      </c>
      <c r="E39" s="67">
        <v>-1</v>
      </c>
      <c r="F39" s="67">
        <v>1</v>
      </c>
      <c r="G39" s="67">
        <v>-1</v>
      </c>
      <c r="H39" s="67">
        <v>1</v>
      </c>
      <c r="Z39" t="s">
        <v>520</v>
      </c>
      <c r="AA39">
        <v>1</v>
      </c>
      <c r="AB39">
        <v>8.6999999999999993</v>
      </c>
      <c r="AC39">
        <v>8.6999999999999993</v>
      </c>
      <c r="AD39" t="s">
        <v>483</v>
      </c>
      <c r="AE39" t="s">
        <v>483</v>
      </c>
    </row>
    <row r="40" spans="1:31" x14ac:dyDescent="0.25">
      <c r="A40" s="67">
        <v>7</v>
      </c>
      <c r="B40" s="67">
        <v>1</v>
      </c>
      <c r="C40" s="67">
        <v>1</v>
      </c>
      <c r="D40" s="67">
        <v>-1</v>
      </c>
      <c r="E40" s="67">
        <v>1</v>
      </c>
      <c r="F40" s="67">
        <v>1</v>
      </c>
      <c r="G40" s="67">
        <v>-1</v>
      </c>
      <c r="H40" s="67">
        <v>1</v>
      </c>
      <c r="Z40" t="s">
        <v>521</v>
      </c>
      <c r="AA40">
        <v>1</v>
      </c>
      <c r="AB40">
        <v>26.52</v>
      </c>
      <c r="AC40">
        <v>26.52</v>
      </c>
      <c r="AD40" t="s">
        <v>483</v>
      </c>
      <c r="AE40" t="s">
        <v>483</v>
      </c>
    </row>
    <row r="41" spans="1:31" x14ac:dyDescent="0.25">
      <c r="A41" s="67">
        <v>8</v>
      </c>
      <c r="B41" s="67">
        <v>1</v>
      </c>
      <c r="C41" s="67">
        <v>1</v>
      </c>
      <c r="D41" s="67">
        <v>1</v>
      </c>
      <c r="E41" s="67">
        <v>1</v>
      </c>
      <c r="F41" s="67">
        <v>1</v>
      </c>
      <c r="G41" s="67">
        <v>-1</v>
      </c>
      <c r="H41" s="67">
        <v>-1</v>
      </c>
      <c r="Z41" t="s">
        <v>522</v>
      </c>
      <c r="AA41">
        <v>1</v>
      </c>
      <c r="AB41">
        <v>11.22</v>
      </c>
      <c r="AC41">
        <v>11.22</v>
      </c>
      <c r="AD41" t="s">
        <v>483</v>
      </c>
      <c r="AE41" t="s">
        <v>483</v>
      </c>
    </row>
    <row r="42" spans="1:31" x14ac:dyDescent="0.25">
      <c r="A42" s="67">
        <v>9</v>
      </c>
      <c r="B42" s="67">
        <v>1</v>
      </c>
      <c r="C42" s="67">
        <v>1</v>
      </c>
      <c r="D42" s="67">
        <v>-1</v>
      </c>
      <c r="E42" s="67">
        <v>-1</v>
      </c>
      <c r="F42" s="67">
        <v>-1</v>
      </c>
      <c r="G42" s="67">
        <v>1</v>
      </c>
      <c r="H42" s="67">
        <v>-1</v>
      </c>
      <c r="Z42" t="s">
        <v>523</v>
      </c>
      <c r="AA42">
        <v>1</v>
      </c>
      <c r="AB42">
        <v>0.01</v>
      </c>
      <c r="AC42">
        <v>0.01</v>
      </c>
      <c r="AD42" t="s">
        <v>483</v>
      </c>
      <c r="AE42" t="s">
        <v>483</v>
      </c>
    </row>
    <row r="43" spans="1:31" x14ac:dyDescent="0.25">
      <c r="A43" s="67">
        <v>10</v>
      </c>
      <c r="B43" s="67">
        <v>1</v>
      </c>
      <c r="C43" s="67">
        <v>1</v>
      </c>
      <c r="D43" s="67">
        <v>1</v>
      </c>
      <c r="E43" s="67">
        <v>-1</v>
      </c>
      <c r="F43" s="67">
        <v>-1</v>
      </c>
      <c r="G43" s="67">
        <v>1</v>
      </c>
      <c r="H43" s="67">
        <v>1</v>
      </c>
      <c r="Z43" t="s">
        <v>524</v>
      </c>
      <c r="AA43">
        <v>1</v>
      </c>
      <c r="AB43">
        <v>2.56</v>
      </c>
      <c r="AC43">
        <v>2.56</v>
      </c>
      <c r="AD43" t="s">
        <v>483</v>
      </c>
      <c r="AE43" t="s">
        <v>483</v>
      </c>
    </row>
    <row r="44" spans="1:31" x14ac:dyDescent="0.25">
      <c r="A44" s="67">
        <v>11</v>
      </c>
      <c r="B44" s="67">
        <v>1</v>
      </c>
      <c r="C44" s="67">
        <v>1</v>
      </c>
      <c r="D44" s="67">
        <v>-1</v>
      </c>
      <c r="E44" s="67">
        <v>1</v>
      </c>
      <c r="F44" s="67">
        <v>-1</v>
      </c>
      <c r="G44" s="67">
        <v>1</v>
      </c>
      <c r="H44" s="67">
        <v>1</v>
      </c>
      <c r="Z44" t="s">
        <v>525</v>
      </c>
      <c r="AA44">
        <v>1</v>
      </c>
      <c r="AB44">
        <v>33.64</v>
      </c>
      <c r="AC44">
        <v>33.64</v>
      </c>
      <c r="AD44" t="s">
        <v>483</v>
      </c>
      <c r="AE44" t="s">
        <v>483</v>
      </c>
    </row>
    <row r="45" spans="1:31" x14ac:dyDescent="0.25">
      <c r="A45" s="67">
        <v>12</v>
      </c>
      <c r="B45" s="67">
        <v>1</v>
      </c>
      <c r="C45" s="67">
        <v>1</v>
      </c>
      <c r="D45" s="67">
        <v>1</v>
      </c>
      <c r="E45" s="67">
        <v>1</v>
      </c>
      <c r="F45" s="67">
        <v>-1</v>
      </c>
      <c r="G45" s="67">
        <v>1</v>
      </c>
      <c r="H45" s="67">
        <v>-1</v>
      </c>
      <c r="Z45" t="s">
        <v>526</v>
      </c>
      <c r="AA45">
        <v>1</v>
      </c>
      <c r="AB45">
        <v>5.76</v>
      </c>
      <c r="AC45">
        <v>5.76</v>
      </c>
      <c r="AD45" t="s">
        <v>483</v>
      </c>
      <c r="AE45" t="s">
        <v>483</v>
      </c>
    </row>
    <row r="46" spans="1:31" x14ac:dyDescent="0.25">
      <c r="A46" s="67">
        <v>13</v>
      </c>
      <c r="B46" s="67">
        <v>1</v>
      </c>
      <c r="C46" s="67">
        <v>1</v>
      </c>
      <c r="D46" s="67">
        <v>-1</v>
      </c>
      <c r="E46" s="67">
        <v>-1</v>
      </c>
      <c r="F46" s="67">
        <v>1</v>
      </c>
      <c r="G46" s="67">
        <v>1</v>
      </c>
      <c r="H46" s="67">
        <v>1</v>
      </c>
      <c r="Z46" t="s">
        <v>527</v>
      </c>
      <c r="AA46">
        <v>1</v>
      </c>
      <c r="AB46">
        <v>4.84</v>
      </c>
      <c r="AC46">
        <v>4.84</v>
      </c>
      <c r="AD46" t="s">
        <v>483</v>
      </c>
      <c r="AE46" t="s">
        <v>483</v>
      </c>
    </row>
    <row r="47" spans="1:31" x14ac:dyDescent="0.25">
      <c r="A47" s="67">
        <v>14</v>
      </c>
      <c r="B47" s="67">
        <v>1</v>
      </c>
      <c r="C47" s="67">
        <v>1</v>
      </c>
      <c r="D47" s="67">
        <v>1</v>
      </c>
      <c r="E47" s="67">
        <v>-1</v>
      </c>
      <c r="F47" s="67">
        <v>1</v>
      </c>
      <c r="G47" s="67">
        <v>1</v>
      </c>
      <c r="H47" s="67">
        <v>-1</v>
      </c>
      <c r="Z47" t="s">
        <v>528</v>
      </c>
      <c r="AA47">
        <v>1</v>
      </c>
      <c r="AB47">
        <v>49</v>
      </c>
      <c r="AC47">
        <v>49</v>
      </c>
      <c r="AD47" t="s">
        <v>483</v>
      </c>
      <c r="AE47" t="s">
        <v>483</v>
      </c>
    </row>
    <row r="48" spans="1:31" x14ac:dyDescent="0.25">
      <c r="A48" s="67">
        <v>15</v>
      </c>
      <c r="B48" s="67">
        <v>1</v>
      </c>
      <c r="C48" s="67">
        <v>1</v>
      </c>
      <c r="D48" s="67">
        <v>-1</v>
      </c>
      <c r="E48" s="67">
        <v>1</v>
      </c>
      <c r="F48" s="67">
        <v>1</v>
      </c>
      <c r="G48" s="67">
        <v>1</v>
      </c>
      <c r="H48" s="67">
        <v>-1</v>
      </c>
      <c r="Z48" t="s">
        <v>529</v>
      </c>
      <c r="AA48">
        <v>0</v>
      </c>
      <c r="AB48" t="s">
        <v>483</v>
      </c>
      <c r="AC48" t="s">
        <v>483</v>
      </c>
      <c r="AD48" t="s">
        <v>434</v>
      </c>
      <c r="AE48" t="s">
        <v>434</v>
      </c>
    </row>
    <row r="49" spans="1:31" x14ac:dyDescent="0.25">
      <c r="A49" s="67">
        <v>16</v>
      </c>
      <c r="B49" s="67">
        <v>1</v>
      </c>
      <c r="C49" s="67">
        <v>1</v>
      </c>
      <c r="D49" s="67">
        <v>1</v>
      </c>
      <c r="E49" s="67">
        <v>1</v>
      </c>
      <c r="F49" s="67">
        <v>1</v>
      </c>
      <c r="G49" s="67">
        <v>1</v>
      </c>
      <c r="H49" s="67">
        <v>1</v>
      </c>
      <c r="Z49" t="s">
        <v>398</v>
      </c>
      <c r="AA49">
        <v>15</v>
      </c>
      <c r="AB49">
        <v>6095.87</v>
      </c>
      <c r="AC49" t="s">
        <v>434</v>
      </c>
      <c r="AD49" t="s">
        <v>434</v>
      </c>
      <c r="AE49" t="s">
        <v>434</v>
      </c>
    </row>
    <row r="50" spans="1:31" x14ac:dyDescent="0.25">
      <c r="Z50" t="s">
        <v>530</v>
      </c>
    </row>
    <row r="51" spans="1:31" x14ac:dyDescent="0.25">
      <c r="Z51" t="s">
        <v>486</v>
      </c>
      <c r="AA51" t="s">
        <v>531</v>
      </c>
      <c r="AB51" t="s">
        <v>532</v>
      </c>
    </row>
    <row r="52" spans="1:31" x14ac:dyDescent="0.25">
      <c r="Z52" t="s">
        <v>533</v>
      </c>
    </row>
    <row r="53" spans="1:31" x14ac:dyDescent="0.25">
      <c r="Z53" t="s">
        <v>534</v>
      </c>
    </row>
    <row r="54" spans="1:31" x14ac:dyDescent="0.25">
      <c r="Z54" t="s">
        <v>535</v>
      </c>
    </row>
    <row r="55" spans="1:31" x14ac:dyDescent="0.25">
      <c r="Z55" t="s">
        <v>536</v>
      </c>
      <c r="AA55" t="s">
        <v>537</v>
      </c>
    </row>
    <row r="56" spans="1:31" x14ac:dyDescent="0.25">
      <c r="Z56" t="s">
        <v>261</v>
      </c>
      <c r="AA56" t="s">
        <v>261</v>
      </c>
    </row>
    <row r="57" spans="1:31" x14ac:dyDescent="0.25">
      <c r="Z57" t="s">
        <v>262</v>
      </c>
      <c r="AA57" t="s">
        <v>262</v>
      </c>
    </row>
    <row r="58" spans="1:31" x14ac:dyDescent="0.25">
      <c r="Z58" t="s">
        <v>263</v>
      </c>
      <c r="AA58" t="s">
        <v>263</v>
      </c>
    </row>
    <row r="59" spans="1:31" x14ac:dyDescent="0.25">
      <c r="Z59" t="s">
        <v>382</v>
      </c>
      <c r="AA59" t="s">
        <v>382</v>
      </c>
    </row>
    <row r="60" spans="1:31" x14ac:dyDescent="0.25">
      <c r="Z60" t="s">
        <v>383</v>
      </c>
      <c r="AA60" t="s">
        <v>383</v>
      </c>
    </row>
    <row r="61" spans="1:31" x14ac:dyDescent="0.25">
      <c r="Z61" t="s">
        <v>538</v>
      </c>
    </row>
    <row r="62" spans="1:31" x14ac:dyDescent="0.25">
      <c r="Z62" t="s">
        <v>539</v>
      </c>
    </row>
    <row r="63" spans="1:31" x14ac:dyDescent="0.25">
      <c r="Z63" t="s">
        <v>540</v>
      </c>
    </row>
    <row r="64" spans="1:31" x14ac:dyDescent="0.25">
      <c r="Z64" t="s">
        <v>541</v>
      </c>
    </row>
    <row r="65" spans="26:26" x14ac:dyDescent="0.25">
      <c r="Z65" t="s">
        <v>542</v>
      </c>
    </row>
    <row r="66" spans="26:26" x14ac:dyDescent="0.25">
      <c r="Z66" t="s">
        <v>543</v>
      </c>
    </row>
    <row r="67" spans="26:26" x14ac:dyDescent="0.25">
      <c r="Z67" t="s">
        <v>544</v>
      </c>
    </row>
    <row r="68" spans="26:26" x14ac:dyDescent="0.25">
      <c r="Z68" t="s">
        <v>545</v>
      </c>
    </row>
    <row r="69" spans="26:26" x14ac:dyDescent="0.25">
      <c r="Z69" t="s">
        <v>546</v>
      </c>
    </row>
    <row r="70" spans="26:26" x14ac:dyDescent="0.25">
      <c r="Z70" t="s">
        <v>547</v>
      </c>
    </row>
    <row r="71" spans="26:26" x14ac:dyDescent="0.25">
      <c r="Z71" t="s">
        <v>548</v>
      </c>
    </row>
    <row r="72" spans="26:26" x14ac:dyDescent="0.25">
      <c r="Z72" t="s">
        <v>549</v>
      </c>
    </row>
    <row r="73" spans="26:26" x14ac:dyDescent="0.25">
      <c r="Z73" t="s">
        <v>550</v>
      </c>
    </row>
    <row r="74" spans="26:26" x14ac:dyDescent="0.25">
      <c r="Z74" t="s">
        <v>551</v>
      </c>
    </row>
    <row r="75" spans="26:26" x14ac:dyDescent="0.25">
      <c r="Z75" t="s">
        <v>552</v>
      </c>
    </row>
    <row r="76" spans="26:26" x14ac:dyDescent="0.25">
      <c r="Z76" t="s">
        <v>553</v>
      </c>
    </row>
    <row r="77" spans="26:26" x14ac:dyDescent="0.25">
      <c r="Z77" t="s">
        <v>554</v>
      </c>
    </row>
    <row r="78" spans="26:26" x14ac:dyDescent="0.25">
      <c r="Z78" t="s">
        <v>555</v>
      </c>
    </row>
    <row r="79" spans="26:26" x14ac:dyDescent="0.25">
      <c r="Z79" t="s">
        <v>556</v>
      </c>
    </row>
    <row r="80" spans="26:26" x14ac:dyDescent="0.25">
      <c r="Z80" t="s">
        <v>557</v>
      </c>
    </row>
    <row r="102" spans="6:10" x14ac:dyDescent="0.25">
      <c r="F102" s="72" t="s">
        <v>558</v>
      </c>
      <c r="G102" s="50"/>
      <c r="H102" s="50"/>
      <c r="I102" s="56"/>
      <c r="J102" s="56"/>
    </row>
    <row r="103" spans="6:10" x14ac:dyDescent="0.25">
      <c r="I103" s="349" t="s">
        <v>262</v>
      </c>
      <c r="J103" s="349"/>
    </row>
    <row r="104" spans="6:10" x14ac:dyDescent="0.25">
      <c r="I104" s="280" t="s">
        <v>559</v>
      </c>
      <c r="J104" s="281" t="s">
        <v>560</v>
      </c>
    </row>
    <row r="105" spans="6:10" x14ac:dyDescent="0.25">
      <c r="I105" s="282">
        <v>-1</v>
      </c>
      <c r="J105" s="283">
        <v>1</v>
      </c>
    </row>
    <row r="106" spans="6:10" x14ac:dyDescent="0.25">
      <c r="F106" s="349" t="s">
        <v>261</v>
      </c>
      <c r="G106" s="98" t="s">
        <v>561</v>
      </c>
      <c r="H106" s="98">
        <v>-1</v>
      </c>
      <c r="I106" s="286"/>
      <c r="J106" s="286"/>
    </row>
    <row r="107" spans="6:10" x14ac:dyDescent="0.25">
      <c r="F107" s="349"/>
      <c r="G107" s="98" t="s">
        <v>562</v>
      </c>
      <c r="H107" s="98">
        <v>1</v>
      </c>
      <c r="I107" s="286"/>
      <c r="J107" s="286"/>
    </row>
    <row r="113" spans="6:10" x14ac:dyDescent="0.25">
      <c r="I113" s="349" t="s">
        <v>263</v>
      </c>
      <c r="J113" s="349"/>
    </row>
    <row r="114" spans="6:10" x14ac:dyDescent="0.25">
      <c r="I114" s="280" t="s">
        <v>563</v>
      </c>
      <c r="J114" s="281" t="s">
        <v>564</v>
      </c>
    </row>
    <row r="115" spans="6:10" x14ac:dyDescent="0.25">
      <c r="I115" s="282">
        <v>-1</v>
      </c>
      <c r="J115" s="283">
        <v>1</v>
      </c>
    </row>
    <row r="116" spans="6:10" x14ac:dyDescent="0.25">
      <c r="F116" s="349" t="s">
        <v>261</v>
      </c>
      <c r="G116" s="98" t="s">
        <v>561</v>
      </c>
      <c r="H116" s="98">
        <v>-1</v>
      </c>
      <c r="I116" s="286"/>
      <c r="J116" s="286"/>
    </row>
    <row r="117" spans="6:10" x14ac:dyDescent="0.25">
      <c r="F117" s="349"/>
      <c r="G117" s="98" t="s">
        <v>562</v>
      </c>
      <c r="H117" s="98">
        <v>1</v>
      </c>
      <c r="I117" s="286"/>
      <c r="J117" s="286"/>
    </row>
    <row r="122" spans="6:10" x14ac:dyDescent="0.25">
      <c r="F122" t="s">
        <v>565</v>
      </c>
    </row>
  </sheetData>
  <mergeCells count="4">
    <mergeCell ref="I103:J103"/>
    <mergeCell ref="F106:F107"/>
    <mergeCell ref="I113:J113"/>
    <mergeCell ref="F116:F1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1"/>
  <sheetViews>
    <sheetView topLeftCell="A7" zoomScale="115" zoomScaleNormal="115" workbookViewId="0">
      <selection activeCell="R52" sqref="R52"/>
    </sheetView>
  </sheetViews>
  <sheetFormatPr defaultRowHeight="15" x14ac:dyDescent="0.25"/>
  <cols>
    <col min="1" max="1" width="15" customWidth="1"/>
  </cols>
  <sheetData>
    <row r="1" spans="1:23" x14ac:dyDescent="0.25">
      <c r="A1" t="s">
        <v>0</v>
      </c>
      <c r="B1" t="s">
        <v>1</v>
      </c>
    </row>
    <row r="2" spans="1:23" ht="18" x14ac:dyDescent="0.35">
      <c r="B2" t="s">
        <v>68</v>
      </c>
      <c r="N2" s="12"/>
      <c r="O2" s="12"/>
      <c r="P2" s="12"/>
      <c r="Q2" s="12"/>
      <c r="R2" s="12"/>
      <c r="S2" s="12"/>
      <c r="T2" s="12"/>
      <c r="U2" s="12"/>
      <c r="V2" s="12"/>
      <c r="W2" s="12"/>
    </row>
    <row r="3" spans="1:23" x14ac:dyDescent="0.25">
      <c r="B3" t="s">
        <v>30</v>
      </c>
      <c r="N3" s="12"/>
      <c r="O3" s="12"/>
      <c r="P3" s="12"/>
      <c r="Q3" s="12"/>
      <c r="R3" s="12"/>
      <c r="S3" s="12"/>
      <c r="T3" s="12"/>
      <c r="U3" s="12"/>
      <c r="V3" s="12"/>
      <c r="W3" s="12"/>
    </row>
    <row r="4" spans="1:23" ht="17.25" x14ac:dyDescent="0.25">
      <c r="B4" t="s">
        <v>2</v>
      </c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 x14ac:dyDescent="0.25">
      <c r="B5" t="s">
        <v>3</v>
      </c>
      <c r="N5" s="12"/>
      <c r="O5" s="12"/>
      <c r="P5" s="12"/>
      <c r="Q5" s="12"/>
      <c r="R5" s="12"/>
      <c r="S5" s="12"/>
      <c r="T5" s="12"/>
      <c r="U5" s="12"/>
      <c r="V5" s="12"/>
      <c r="W5" s="12"/>
    </row>
    <row r="6" spans="1:23" x14ac:dyDescent="0.25">
      <c r="B6" t="s">
        <v>4</v>
      </c>
      <c r="E6" s="1">
        <v>0.05</v>
      </c>
      <c r="F6" t="s">
        <v>5</v>
      </c>
      <c r="G6" s="26"/>
      <c r="N6" s="58"/>
      <c r="O6" s="58"/>
      <c r="P6" s="12"/>
      <c r="Q6" s="12"/>
      <c r="R6" s="12"/>
      <c r="S6" s="12"/>
      <c r="T6" s="12"/>
      <c r="U6" s="12"/>
      <c r="V6" s="12"/>
      <c r="W6" s="12"/>
    </row>
    <row r="7" spans="1:23" x14ac:dyDescent="0.25">
      <c r="B7" t="s">
        <v>29</v>
      </c>
      <c r="N7" s="50"/>
      <c r="O7" s="50"/>
      <c r="P7" s="12"/>
      <c r="Q7" s="12"/>
      <c r="R7" s="12"/>
      <c r="S7" s="12"/>
      <c r="T7" s="12"/>
      <c r="U7" s="12"/>
      <c r="V7" s="12"/>
      <c r="W7" s="12"/>
    </row>
    <row r="8" spans="1:23" x14ac:dyDescent="0.25">
      <c r="A8" s="3"/>
      <c r="B8" s="5" t="s">
        <v>6</v>
      </c>
      <c r="C8" s="5" t="s">
        <v>7</v>
      </c>
      <c r="D8" s="5" t="s">
        <v>8</v>
      </c>
      <c r="E8" s="5" t="s">
        <v>9</v>
      </c>
      <c r="F8" s="15"/>
      <c r="G8" s="15"/>
      <c r="N8" s="50"/>
      <c r="O8" s="50"/>
      <c r="P8" s="12"/>
      <c r="Q8" s="12"/>
      <c r="R8" s="12"/>
      <c r="S8" s="12"/>
      <c r="T8" s="12"/>
      <c r="U8" s="12"/>
      <c r="V8" s="12"/>
      <c r="W8" s="12"/>
    </row>
    <row r="9" spans="1:23" x14ac:dyDescent="0.25">
      <c r="B9" s="5">
        <v>77</v>
      </c>
      <c r="C9" s="5">
        <v>98</v>
      </c>
      <c r="D9" s="5">
        <v>50</v>
      </c>
      <c r="E9" s="5">
        <v>69</v>
      </c>
      <c r="F9" s="15"/>
      <c r="G9" s="15"/>
      <c r="N9" s="50"/>
      <c r="O9" s="50"/>
      <c r="P9" s="12"/>
      <c r="Q9" s="12"/>
      <c r="R9" s="12"/>
      <c r="S9" s="12"/>
      <c r="T9" s="12"/>
      <c r="U9" s="12"/>
      <c r="V9" s="12"/>
      <c r="W9" s="12"/>
    </row>
    <row r="10" spans="1:23" x14ac:dyDescent="0.25">
      <c r="B10" s="9">
        <v>63</v>
      </c>
      <c r="C10" s="9">
        <v>82</v>
      </c>
      <c r="D10" s="9">
        <v>52</v>
      </c>
      <c r="E10" s="9">
        <v>61</v>
      </c>
      <c r="F10" s="15"/>
      <c r="G10" s="15"/>
      <c r="N10" s="50"/>
      <c r="O10" s="50"/>
      <c r="P10" s="12"/>
      <c r="Q10" s="12"/>
      <c r="R10" s="12"/>
      <c r="S10" s="12"/>
      <c r="T10" s="12"/>
      <c r="U10" s="12"/>
      <c r="V10" s="12"/>
      <c r="W10" s="12"/>
    </row>
    <row r="11" spans="1:23" x14ac:dyDescent="0.25">
      <c r="B11" s="119" t="s">
        <v>243</v>
      </c>
      <c r="C11" s="15"/>
      <c r="D11" s="15"/>
      <c r="E11" s="15"/>
      <c r="F11" s="15"/>
      <c r="G11" s="15"/>
      <c r="N11" s="50"/>
      <c r="O11" s="50"/>
      <c r="P11" s="12"/>
      <c r="Q11" s="12"/>
      <c r="R11" s="12"/>
      <c r="S11" s="12"/>
      <c r="T11" s="12"/>
      <c r="U11" s="12"/>
      <c r="V11" s="12"/>
      <c r="W11" s="12"/>
    </row>
    <row r="12" spans="1:23" x14ac:dyDescent="0.25"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 x14ac:dyDescent="0.25">
      <c r="A13" s="51" t="s">
        <v>69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 ht="18" x14ac:dyDescent="0.35">
      <c r="B14" s="5" t="s">
        <v>12</v>
      </c>
      <c r="C14" s="13" t="s">
        <v>31</v>
      </c>
      <c r="D14" s="49" t="s">
        <v>32</v>
      </c>
      <c r="E14" s="270" t="s">
        <v>70</v>
      </c>
      <c r="N14" s="59"/>
      <c r="O14" s="59"/>
      <c r="P14" s="59"/>
      <c r="Q14" s="59"/>
      <c r="R14" s="59"/>
      <c r="S14" s="59"/>
      <c r="T14" s="12"/>
      <c r="U14" s="12"/>
      <c r="V14" s="12"/>
      <c r="W14" s="12"/>
    </row>
    <row r="15" spans="1:23" x14ac:dyDescent="0.25">
      <c r="A15" s="3" t="s">
        <v>71</v>
      </c>
      <c r="B15" s="271">
        <v>77</v>
      </c>
      <c r="C15" s="20"/>
      <c r="D15" s="34"/>
      <c r="E15" s="21"/>
      <c r="H15" s="12"/>
      <c r="I15" s="12"/>
      <c r="J15" s="12"/>
      <c r="K15" s="12"/>
      <c r="L15" s="12"/>
      <c r="M15" s="12"/>
      <c r="N15" s="50"/>
      <c r="O15" s="50"/>
      <c r="P15" s="50"/>
      <c r="Q15" s="50"/>
      <c r="R15" s="50"/>
      <c r="S15" s="50"/>
      <c r="T15" s="12"/>
      <c r="U15" s="12"/>
      <c r="V15" s="12"/>
      <c r="W15" s="12"/>
    </row>
    <row r="16" spans="1:23" x14ac:dyDescent="0.25">
      <c r="A16" s="3"/>
      <c r="B16" s="272">
        <v>63</v>
      </c>
      <c r="C16" s="22"/>
      <c r="D16" s="25"/>
      <c r="E16" s="23"/>
      <c r="H16" s="12"/>
      <c r="I16" s="12"/>
      <c r="J16" s="12"/>
      <c r="K16" s="12"/>
      <c r="L16" s="12"/>
      <c r="M16" s="12"/>
      <c r="N16" s="50"/>
      <c r="O16" s="50"/>
      <c r="P16" s="50"/>
      <c r="Q16" s="50"/>
      <c r="R16" s="50"/>
      <c r="S16" s="50"/>
      <c r="T16" s="12"/>
      <c r="U16" s="12"/>
      <c r="V16" s="12"/>
      <c r="W16" s="12"/>
    </row>
    <row r="17" spans="1:23" x14ac:dyDescent="0.25">
      <c r="A17" s="3" t="s">
        <v>72</v>
      </c>
      <c r="B17" s="271">
        <v>98</v>
      </c>
      <c r="C17" s="22"/>
      <c r="D17" s="25"/>
      <c r="E17" s="23"/>
      <c r="H17" s="12"/>
      <c r="I17" s="12"/>
      <c r="J17" s="12"/>
      <c r="K17" s="12"/>
      <c r="L17" s="12"/>
      <c r="M17" s="12"/>
      <c r="N17" s="50"/>
      <c r="O17" s="50"/>
      <c r="P17" s="50"/>
      <c r="Q17" s="50"/>
      <c r="R17" s="50"/>
      <c r="S17" s="50"/>
      <c r="T17" s="12"/>
      <c r="U17" s="12"/>
      <c r="V17" s="12"/>
      <c r="W17" s="12"/>
    </row>
    <row r="18" spans="1:23" x14ac:dyDescent="0.25">
      <c r="A18" s="3"/>
      <c r="B18" s="272">
        <v>82</v>
      </c>
      <c r="C18" s="22"/>
      <c r="D18" s="25"/>
      <c r="E18" s="23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x14ac:dyDescent="0.25">
      <c r="A19" s="3" t="s">
        <v>73</v>
      </c>
      <c r="B19" s="271">
        <v>50</v>
      </c>
      <c r="C19" s="22"/>
      <c r="D19" s="25"/>
      <c r="E19" s="23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x14ac:dyDescent="0.25">
      <c r="A20" s="3"/>
      <c r="B20" s="272">
        <v>52</v>
      </c>
      <c r="C20" s="22"/>
      <c r="D20" s="25"/>
      <c r="E20" s="23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x14ac:dyDescent="0.25">
      <c r="A21" s="3" t="s">
        <v>74</v>
      </c>
      <c r="B21" s="271">
        <v>69</v>
      </c>
      <c r="C21" s="22"/>
      <c r="D21" s="25"/>
      <c r="E21" s="23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x14ac:dyDescent="0.25">
      <c r="B22" s="272">
        <v>61</v>
      </c>
      <c r="C22" s="24"/>
      <c r="D22" s="37"/>
      <c r="E22" s="269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x14ac:dyDescent="0.25"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</row>
    <row r="26" spans="1:2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</row>
    <row r="27" spans="1:23" x14ac:dyDescent="0.25">
      <c r="A27" s="58"/>
      <c r="B27" s="58"/>
      <c r="C27" s="12"/>
      <c r="D27" s="12"/>
      <c r="E27" s="12"/>
      <c r="F27" s="12"/>
      <c r="G27" s="12"/>
      <c r="H27" s="12"/>
      <c r="I27" s="12"/>
      <c r="J27" s="12"/>
      <c r="K27" s="12"/>
    </row>
    <row r="28" spans="1:23" x14ac:dyDescent="0.25">
      <c r="A28" s="50"/>
      <c r="B28" s="50"/>
      <c r="C28" s="12"/>
      <c r="D28" s="12"/>
      <c r="E28" s="12"/>
      <c r="F28" s="12"/>
      <c r="G28" s="12"/>
      <c r="H28" s="12"/>
      <c r="I28" s="12"/>
      <c r="J28" s="12"/>
      <c r="K28" s="12"/>
    </row>
    <row r="29" spans="1:23" x14ac:dyDescent="0.25">
      <c r="A29" s="50"/>
      <c r="B29" s="50"/>
      <c r="C29" s="12"/>
      <c r="D29" s="12"/>
      <c r="E29" s="12"/>
      <c r="F29" s="12"/>
      <c r="G29" s="12"/>
      <c r="H29" s="12"/>
      <c r="I29" s="12"/>
      <c r="J29" s="12"/>
      <c r="K29" s="12"/>
    </row>
    <row r="30" spans="1:23" x14ac:dyDescent="0.25">
      <c r="A30" s="50"/>
      <c r="B30" s="50"/>
      <c r="C30" s="12"/>
      <c r="D30" s="12"/>
      <c r="E30" s="12"/>
      <c r="F30" s="12"/>
      <c r="G30" s="12"/>
      <c r="H30" s="12"/>
      <c r="I30" s="12"/>
      <c r="J30" s="12"/>
      <c r="K30" s="12"/>
    </row>
    <row r="31" spans="1:23" x14ac:dyDescent="0.25">
      <c r="A31" s="50"/>
      <c r="B31" s="50"/>
      <c r="C31" s="12"/>
      <c r="D31" s="12"/>
      <c r="E31" s="12"/>
      <c r="F31" s="12"/>
      <c r="G31" s="12"/>
      <c r="H31" s="12"/>
      <c r="I31" s="12"/>
      <c r="J31" s="12"/>
      <c r="K31" s="12"/>
    </row>
    <row r="32" spans="1:23" x14ac:dyDescent="0.25">
      <c r="A32" s="50"/>
      <c r="B32" s="50"/>
      <c r="C32" s="12"/>
      <c r="D32" s="12"/>
      <c r="E32" s="12"/>
      <c r="F32" s="12"/>
      <c r="G32" s="12"/>
      <c r="H32" s="12"/>
      <c r="I32" s="12"/>
      <c r="J32" s="12"/>
      <c r="K32" s="12"/>
    </row>
    <row r="33" spans="1:11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</row>
    <row r="34" spans="1:11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</row>
    <row r="35" spans="1:11" x14ac:dyDescent="0.25">
      <c r="A35" s="59"/>
      <c r="B35" s="59"/>
      <c r="C35" s="59"/>
      <c r="D35" s="59"/>
      <c r="E35" s="59"/>
      <c r="F35" s="59"/>
      <c r="G35" s="12"/>
      <c r="H35" s="12"/>
      <c r="I35" s="12"/>
      <c r="J35" s="12"/>
      <c r="K35" s="12"/>
    </row>
    <row r="36" spans="1:11" x14ac:dyDescent="0.25">
      <c r="A36" s="50"/>
      <c r="B36" s="50"/>
      <c r="C36" s="50"/>
      <c r="D36" s="50"/>
      <c r="E36" s="50"/>
      <c r="F36" s="50"/>
      <c r="G36" s="12"/>
      <c r="H36" s="12"/>
      <c r="I36" s="12"/>
      <c r="J36" s="12"/>
      <c r="K36" s="12"/>
    </row>
    <row r="37" spans="1:11" x14ac:dyDescent="0.25">
      <c r="A37" s="50"/>
      <c r="B37" s="50"/>
      <c r="C37" s="50"/>
      <c r="D37" s="50"/>
      <c r="E37" s="50"/>
      <c r="F37" s="50"/>
      <c r="G37" s="12"/>
      <c r="H37" s="12"/>
      <c r="I37" s="12"/>
      <c r="J37" s="12"/>
      <c r="K37" s="12"/>
    </row>
    <row r="38" spans="1:11" x14ac:dyDescent="0.25">
      <c r="A38" s="50"/>
      <c r="B38" s="50"/>
      <c r="C38" s="50"/>
      <c r="D38" s="50"/>
      <c r="E38" s="50"/>
      <c r="F38" s="50"/>
      <c r="G38" s="12"/>
      <c r="H38" s="12"/>
      <c r="I38" s="12"/>
      <c r="J38" s="12"/>
      <c r="K38" s="12"/>
    </row>
    <row r="39" spans="1:11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</row>
    <row r="40" spans="1:11" x14ac:dyDescent="0.25">
      <c r="A40" s="59"/>
      <c r="B40" s="59"/>
      <c r="C40" s="59"/>
      <c r="D40" s="59"/>
      <c r="E40" s="59"/>
      <c r="F40" s="59"/>
      <c r="G40" s="59"/>
      <c r="H40" s="59"/>
      <c r="I40" s="59"/>
      <c r="J40" s="12"/>
      <c r="K40" s="12"/>
    </row>
    <row r="41" spans="1:11" x14ac:dyDescent="0.25">
      <c r="A41" s="50"/>
      <c r="B41" s="50"/>
      <c r="C41" s="50"/>
      <c r="D41" s="50"/>
      <c r="E41" s="50"/>
      <c r="F41" s="50"/>
      <c r="G41" s="50"/>
      <c r="H41" s="50"/>
      <c r="I41" s="50"/>
      <c r="J41" s="12"/>
      <c r="K41" s="12"/>
    </row>
    <row r="42" spans="1:11" x14ac:dyDescent="0.25">
      <c r="A42" s="50"/>
      <c r="B42" s="50"/>
      <c r="C42" s="50"/>
      <c r="D42" s="50"/>
      <c r="E42" s="50"/>
      <c r="F42" s="50"/>
      <c r="G42" s="50"/>
      <c r="H42" s="50"/>
      <c r="I42" s="50"/>
      <c r="J42" s="12"/>
      <c r="K42" s="12"/>
    </row>
    <row r="43" spans="1:11" x14ac:dyDescent="0.25">
      <c r="A43" s="50"/>
      <c r="B43" s="50"/>
      <c r="C43" s="50"/>
      <c r="D43" s="50"/>
      <c r="E43" s="50"/>
      <c r="F43" s="50"/>
      <c r="G43" s="50"/>
      <c r="H43" s="50"/>
      <c r="I43" s="50"/>
      <c r="J43" s="12"/>
      <c r="K43" s="12"/>
    </row>
    <row r="44" spans="1:11" x14ac:dyDescent="0.25">
      <c r="A44" s="50"/>
      <c r="B44" s="50"/>
      <c r="C44" s="50"/>
      <c r="D44" s="50"/>
      <c r="E44" s="50"/>
      <c r="F44" s="50"/>
      <c r="G44" s="50"/>
      <c r="H44" s="50"/>
      <c r="I44" s="50"/>
      <c r="J44" s="12"/>
      <c r="K44" s="12"/>
    </row>
    <row r="45" spans="1:1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</row>
    <row r="46" spans="1:11" x14ac:dyDescent="0.25">
      <c r="A46" s="50"/>
      <c r="B46" s="50"/>
      <c r="C46" s="50"/>
      <c r="D46" s="50"/>
      <c r="E46" s="50"/>
      <c r="F46" s="50"/>
      <c r="G46" s="50"/>
      <c r="H46" s="50"/>
      <c r="I46" s="50"/>
      <c r="J46" s="12"/>
      <c r="K46" s="12"/>
    </row>
    <row r="47" spans="1:11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</row>
    <row r="48" spans="1:1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</row>
    <row r="49" spans="1:11" x14ac:dyDescent="0.25">
      <c r="A49" s="12"/>
      <c r="B49" s="12"/>
      <c r="C49" s="12"/>
      <c r="D49" s="17"/>
      <c r="E49" s="12"/>
      <c r="F49" s="12"/>
      <c r="G49" s="12"/>
      <c r="H49" s="12"/>
      <c r="I49" s="12"/>
      <c r="J49" s="12"/>
      <c r="K49" s="12"/>
    </row>
    <row r="50" spans="1:11" x14ac:dyDescent="0.25">
      <c r="A50" s="59"/>
      <c r="B50" s="59"/>
      <c r="C50" s="59"/>
      <c r="D50" s="17"/>
      <c r="E50" s="12"/>
      <c r="F50" s="12"/>
      <c r="G50" s="17"/>
      <c r="H50" s="12"/>
      <c r="I50" s="12"/>
      <c r="J50" s="12"/>
      <c r="K50" s="12"/>
    </row>
    <row r="51" spans="1:11" x14ac:dyDescent="0.25">
      <c r="A51" s="50"/>
      <c r="B51" s="50"/>
      <c r="C51" s="50"/>
      <c r="D51" s="12"/>
      <c r="E51" s="12"/>
      <c r="F51" s="12"/>
      <c r="G51" s="12"/>
      <c r="H51" s="12"/>
      <c r="I51" s="12"/>
      <c r="J51" s="12"/>
      <c r="K51" s="12"/>
    </row>
    <row r="52" spans="1:11" x14ac:dyDescent="0.25">
      <c r="A52" s="50"/>
      <c r="B52" s="50"/>
      <c r="C52" s="50"/>
      <c r="D52" s="12"/>
      <c r="E52" s="12"/>
      <c r="F52" s="12"/>
      <c r="G52" s="12"/>
      <c r="H52" s="12"/>
      <c r="I52" s="12"/>
      <c r="J52" s="12"/>
      <c r="K52" s="12"/>
    </row>
    <row r="53" spans="1:11" x14ac:dyDescent="0.25">
      <c r="A53" s="50"/>
      <c r="B53" s="50"/>
      <c r="C53" s="50"/>
      <c r="D53" s="12"/>
      <c r="E53" s="12"/>
      <c r="F53" s="12"/>
      <c r="G53" s="12"/>
      <c r="H53" s="12"/>
      <c r="I53" s="12"/>
      <c r="J53" s="12"/>
      <c r="K53" s="12"/>
    </row>
    <row r="54" spans="1:11" x14ac:dyDescent="0.25">
      <c r="A54" s="50"/>
      <c r="B54" s="50"/>
      <c r="C54" s="50"/>
      <c r="D54" s="12"/>
      <c r="E54" s="12"/>
      <c r="F54" s="12"/>
      <c r="G54" s="12"/>
      <c r="H54" s="12"/>
      <c r="I54" s="12"/>
      <c r="J54" s="12"/>
      <c r="K54" s="12"/>
    </row>
    <row r="55" spans="1:11" x14ac:dyDescent="0.25">
      <c r="A55" s="50"/>
      <c r="B55" s="50"/>
      <c r="C55" s="50"/>
      <c r="D55" s="12"/>
      <c r="E55" s="12"/>
      <c r="F55" s="12"/>
      <c r="G55" s="12"/>
      <c r="H55" s="12"/>
      <c r="J55" s="12"/>
    </row>
    <row r="56" spans="1:11" x14ac:dyDescent="0.25">
      <c r="A56" s="50"/>
      <c r="B56" s="50"/>
      <c r="C56" s="50"/>
      <c r="D56" s="12"/>
      <c r="E56" s="12"/>
      <c r="F56" s="12"/>
      <c r="G56" s="12"/>
      <c r="H56" s="12"/>
      <c r="J56" s="12"/>
    </row>
    <row r="57" spans="1:11" x14ac:dyDescent="0.25">
      <c r="A57" s="50"/>
      <c r="B57" s="50"/>
      <c r="C57" s="50"/>
      <c r="D57" s="12"/>
      <c r="E57" s="12"/>
      <c r="F57" s="12"/>
      <c r="G57" s="12"/>
      <c r="H57" s="12"/>
      <c r="J57" s="12"/>
    </row>
    <row r="58" spans="1:11" x14ac:dyDescent="0.25">
      <c r="A58" s="50"/>
      <c r="B58" s="50"/>
      <c r="C58" s="50"/>
      <c r="D58" s="12"/>
      <c r="E58" s="12"/>
      <c r="F58" s="12"/>
      <c r="G58" s="12"/>
      <c r="H58" s="12"/>
      <c r="J58" s="12"/>
    </row>
    <row r="62" spans="1:11" x14ac:dyDescent="0.25">
      <c r="A62" s="51" t="s">
        <v>91</v>
      </c>
    </row>
    <row r="63" spans="1:11" ht="18" x14ac:dyDescent="0.35">
      <c r="A63" t="s">
        <v>575</v>
      </c>
    </row>
    <row r="64" spans="1:11" x14ac:dyDescent="0.25">
      <c r="A64" s="10" t="s">
        <v>16</v>
      </c>
    </row>
    <row r="65" spans="1:9" x14ac:dyDescent="0.25">
      <c r="A65" s="10" t="s">
        <v>17</v>
      </c>
      <c r="E65" t="s">
        <v>241</v>
      </c>
    </row>
    <row r="66" spans="1:9" x14ac:dyDescent="0.25">
      <c r="A66" s="11" t="s">
        <v>585</v>
      </c>
      <c r="B66" s="55">
        <f>D42</f>
        <v>0</v>
      </c>
      <c r="C66" t="s">
        <v>242</v>
      </c>
      <c r="E66" s="10" t="s">
        <v>85</v>
      </c>
      <c r="F66" s="118"/>
      <c r="G66" s="10"/>
      <c r="I66" t="s">
        <v>566</v>
      </c>
    </row>
    <row r="67" spans="1:9" x14ac:dyDescent="0.25">
      <c r="A67" s="11" t="s">
        <v>573</v>
      </c>
      <c r="B67" s="40"/>
      <c r="C67" s="32"/>
      <c r="D67" s="32"/>
      <c r="E67" t="s">
        <v>86</v>
      </c>
      <c r="F67" s="118"/>
      <c r="G67" s="10"/>
      <c r="I67" t="s">
        <v>569</v>
      </c>
    </row>
    <row r="68" spans="1:9" x14ac:dyDescent="0.25">
      <c r="A68" s="291" t="s">
        <v>19</v>
      </c>
      <c r="B68" s="289"/>
    </row>
    <row r="69" spans="1:9" x14ac:dyDescent="0.25">
      <c r="A69" s="11" t="s">
        <v>20</v>
      </c>
      <c r="B69" s="55"/>
      <c r="C69" t="s">
        <v>84</v>
      </c>
      <c r="E69" s="10"/>
      <c r="F69" s="118"/>
      <c r="G69" s="10"/>
    </row>
    <row r="70" spans="1:9" x14ac:dyDescent="0.25">
      <c r="A70" s="11" t="s">
        <v>570</v>
      </c>
      <c r="B70" s="55"/>
      <c r="E70" s="10"/>
      <c r="F70" s="118"/>
      <c r="G70" s="10"/>
    </row>
    <row r="71" spans="1:9" x14ac:dyDescent="0.25">
      <c r="A71" s="11" t="s">
        <v>571</v>
      </c>
      <c r="B71" s="288"/>
      <c r="C71" s="289"/>
      <c r="E71" s="10"/>
      <c r="F71" s="118"/>
      <c r="G71" s="10"/>
    </row>
    <row r="72" spans="1:9" x14ac:dyDescent="0.25">
      <c r="A72" s="11">
        <v>0</v>
      </c>
      <c r="B72" t="s">
        <v>578</v>
      </c>
      <c r="E72" s="10"/>
      <c r="F72" s="118"/>
      <c r="G72" s="10"/>
    </row>
    <row r="74" spans="1:9" ht="18" x14ac:dyDescent="0.35">
      <c r="A74" t="s">
        <v>576</v>
      </c>
    </row>
    <row r="75" spans="1:9" x14ac:dyDescent="0.25">
      <c r="A75" s="10" t="s">
        <v>16</v>
      </c>
    </row>
    <row r="76" spans="1:9" x14ac:dyDescent="0.25">
      <c r="A76" s="10" t="s">
        <v>21</v>
      </c>
      <c r="F76" s="10"/>
      <c r="G76" s="10"/>
      <c r="I76" t="s">
        <v>567</v>
      </c>
    </row>
    <row r="77" spans="1:9" x14ac:dyDescent="0.25">
      <c r="A77" s="11" t="s">
        <v>584</v>
      </c>
      <c r="B77" s="55"/>
      <c r="C77" t="s">
        <v>18</v>
      </c>
      <c r="E77" s="10" t="s">
        <v>87</v>
      </c>
      <c r="F77" s="10"/>
      <c r="G77" s="10"/>
      <c r="I77" t="s">
        <v>568</v>
      </c>
    </row>
    <row r="78" spans="1:9" x14ac:dyDescent="0.25">
      <c r="A78" s="11" t="s">
        <v>573</v>
      </c>
      <c r="B78" s="40"/>
      <c r="C78" s="32"/>
      <c r="D78" s="32"/>
      <c r="E78" s="10" t="s">
        <v>88</v>
      </c>
      <c r="F78" s="10"/>
      <c r="G78" s="10"/>
    </row>
    <row r="79" spans="1:9" x14ac:dyDescent="0.25">
      <c r="A79" s="11" t="s">
        <v>22</v>
      </c>
      <c r="B79" s="55"/>
      <c r="C79" t="s">
        <v>84</v>
      </c>
      <c r="E79" s="10"/>
      <c r="F79" s="10"/>
      <c r="G79" s="10"/>
    </row>
    <row r="80" spans="1:9" x14ac:dyDescent="0.25">
      <c r="A80" s="11" t="s">
        <v>570</v>
      </c>
      <c r="B80" s="55"/>
      <c r="E80" s="10"/>
      <c r="F80" s="10"/>
      <c r="G80" s="10"/>
    </row>
    <row r="81" spans="1:9" x14ac:dyDescent="0.25">
      <c r="A81" s="11" t="s">
        <v>572</v>
      </c>
      <c r="B81" s="288"/>
      <c r="C81" s="289"/>
      <c r="E81" s="10"/>
      <c r="F81" s="10"/>
      <c r="G81" s="10"/>
    </row>
    <row r="82" spans="1:9" x14ac:dyDescent="0.25">
      <c r="A82" s="11">
        <v>0</v>
      </c>
      <c r="B82" t="s">
        <v>579</v>
      </c>
      <c r="E82" s="10"/>
      <c r="F82" s="10"/>
      <c r="G82" s="10"/>
    </row>
    <row r="84" spans="1:9" ht="18" x14ac:dyDescent="0.35">
      <c r="A84" t="s">
        <v>577</v>
      </c>
    </row>
    <row r="85" spans="1:9" x14ac:dyDescent="0.25">
      <c r="A85" s="10" t="s">
        <v>16</v>
      </c>
    </row>
    <row r="86" spans="1:9" x14ac:dyDescent="0.25">
      <c r="A86" s="10" t="s">
        <v>23</v>
      </c>
    </row>
    <row r="87" spans="1:9" x14ac:dyDescent="0.25">
      <c r="A87" s="11" t="s">
        <v>583</v>
      </c>
      <c r="B87" s="55"/>
      <c r="C87" t="s">
        <v>24</v>
      </c>
      <c r="E87" s="10" t="s">
        <v>89</v>
      </c>
      <c r="F87" s="10"/>
      <c r="G87" s="10"/>
      <c r="I87" t="s">
        <v>574</v>
      </c>
    </row>
    <row r="88" spans="1:9" x14ac:dyDescent="0.25">
      <c r="A88" s="290" t="s">
        <v>573</v>
      </c>
      <c r="B88" s="32"/>
      <c r="C88" s="32"/>
      <c r="D88" s="32"/>
      <c r="E88" t="s">
        <v>90</v>
      </c>
      <c r="I88" t="s">
        <v>581</v>
      </c>
    </row>
    <row r="89" spans="1:9" x14ac:dyDescent="0.25">
      <c r="A89" s="11" t="s">
        <v>25</v>
      </c>
      <c r="B89" s="55"/>
      <c r="C89" t="s">
        <v>84</v>
      </c>
      <c r="E89" s="10"/>
    </row>
    <row r="90" spans="1:9" x14ac:dyDescent="0.25">
      <c r="A90" s="11" t="s">
        <v>570</v>
      </c>
      <c r="B90" s="55"/>
      <c r="E90" s="10"/>
    </row>
    <row r="91" spans="1:9" x14ac:dyDescent="0.25">
      <c r="A91" s="11" t="s">
        <v>582</v>
      </c>
      <c r="B91" s="288"/>
      <c r="C91" s="289"/>
      <c r="E91" s="10"/>
    </row>
    <row r="92" spans="1:9" x14ac:dyDescent="0.25">
      <c r="A92" s="11">
        <v>0</v>
      </c>
      <c r="B92" t="s">
        <v>580</v>
      </c>
      <c r="E92" s="10"/>
    </row>
    <row r="94" spans="1:9" x14ac:dyDescent="0.25">
      <c r="A94" s="51" t="s">
        <v>96</v>
      </c>
    </row>
    <row r="95" spans="1:9" x14ac:dyDescent="0.25">
      <c r="A95" s="10" t="s">
        <v>16</v>
      </c>
    </row>
    <row r="96" spans="1:9" x14ac:dyDescent="0.25">
      <c r="A96" s="3" t="s">
        <v>93</v>
      </c>
      <c r="D96" t="s">
        <v>94</v>
      </c>
    </row>
    <row r="98" spans="1:6" x14ac:dyDescent="0.25">
      <c r="A98" s="3" t="s">
        <v>95</v>
      </c>
      <c r="E98" t="s">
        <v>92</v>
      </c>
    </row>
    <row r="100" spans="1:6" x14ac:dyDescent="0.25">
      <c r="A100" t="s">
        <v>79</v>
      </c>
    </row>
    <row r="102" spans="1:6" x14ac:dyDescent="0.25">
      <c r="A102" s="3" t="s">
        <v>586</v>
      </c>
      <c r="B102" s="55"/>
    </row>
    <row r="103" spans="1:6" x14ac:dyDescent="0.25">
      <c r="A103" s="291" t="s">
        <v>587</v>
      </c>
      <c r="B103" s="289"/>
    </row>
    <row r="104" spans="1:6" x14ac:dyDescent="0.25">
      <c r="A104" s="290" t="s">
        <v>573</v>
      </c>
      <c r="B104" s="32"/>
      <c r="C104" s="32"/>
      <c r="D104" s="32"/>
    </row>
    <row r="105" spans="1:6" x14ac:dyDescent="0.25">
      <c r="A105" s="11" t="s">
        <v>586</v>
      </c>
      <c r="B105" s="55"/>
      <c r="C105" t="s">
        <v>24</v>
      </c>
    </row>
    <row r="106" spans="1:6" x14ac:dyDescent="0.25">
      <c r="A106" s="290" t="s">
        <v>588</v>
      </c>
      <c r="B106" s="55"/>
      <c r="C106" t="s">
        <v>84</v>
      </c>
    </row>
    <row r="107" spans="1:6" x14ac:dyDescent="0.25">
      <c r="F107" s="10" t="s">
        <v>589</v>
      </c>
    </row>
    <row r="108" spans="1:6" x14ac:dyDescent="0.25">
      <c r="F108" t="s">
        <v>590</v>
      </c>
    </row>
    <row r="109" spans="1:6" x14ac:dyDescent="0.25">
      <c r="F109" t="s">
        <v>591</v>
      </c>
    </row>
    <row r="120" spans="1:4" x14ac:dyDescent="0.25">
      <c r="A120" s="3" t="s">
        <v>613</v>
      </c>
      <c r="B120" s="107"/>
      <c r="D120" t="s">
        <v>614</v>
      </c>
    </row>
    <row r="121" spans="1:4" x14ac:dyDescent="0.25">
      <c r="D121" t="s">
        <v>615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H20" sqref="H20"/>
    </sheetView>
  </sheetViews>
  <sheetFormatPr defaultRowHeight="15" x14ac:dyDescent="0.25"/>
  <sheetData>
    <row r="1" spans="1:6" x14ac:dyDescent="0.25">
      <c r="A1" t="s">
        <v>104</v>
      </c>
      <c r="B1" t="s">
        <v>103</v>
      </c>
    </row>
    <row r="2" spans="1:6" ht="18" x14ac:dyDescent="0.35">
      <c r="B2" t="s">
        <v>102</v>
      </c>
    </row>
    <row r="3" spans="1:6" ht="18" x14ac:dyDescent="0.35">
      <c r="B3" t="s">
        <v>101</v>
      </c>
    </row>
    <row r="4" spans="1:6" ht="17.25" x14ac:dyDescent="0.25">
      <c r="B4" t="s">
        <v>100</v>
      </c>
    </row>
    <row r="5" spans="1:6" x14ac:dyDescent="0.25">
      <c r="B5" t="s">
        <v>3</v>
      </c>
    </row>
    <row r="6" spans="1:6" x14ac:dyDescent="0.25">
      <c r="B6" t="s">
        <v>4</v>
      </c>
      <c r="E6" s="63">
        <v>0.05</v>
      </c>
      <c r="F6" t="s">
        <v>5</v>
      </c>
    </row>
    <row r="7" spans="1:6" x14ac:dyDescent="0.25">
      <c r="A7" t="s">
        <v>99</v>
      </c>
      <c r="C7" s="2" t="s">
        <v>6</v>
      </c>
      <c r="D7" s="2" t="s">
        <v>7</v>
      </c>
      <c r="E7" s="2" t="s">
        <v>8</v>
      </c>
      <c r="F7" s="2" t="s">
        <v>9</v>
      </c>
    </row>
    <row r="8" spans="1:6" x14ac:dyDescent="0.25">
      <c r="C8" s="2">
        <v>3</v>
      </c>
      <c r="D8" s="2">
        <v>2.4</v>
      </c>
      <c r="E8" s="2">
        <v>2.25</v>
      </c>
      <c r="F8" s="2">
        <v>1.95</v>
      </c>
    </row>
    <row r="9" spans="1:6" x14ac:dyDescent="0.25">
      <c r="C9" s="2">
        <v>3.27</v>
      </c>
      <c r="D9" s="2">
        <v>3.09</v>
      </c>
      <c r="E9" s="2">
        <v>2.0099999999999998</v>
      </c>
      <c r="F9" s="2">
        <v>1.85</v>
      </c>
    </row>
    <row r="10" spans="1:6" x14ac:dyDescent="0.25">
      <c r="C10" s="2">
        <v>3.5</v>
      </c>
      <c r="D10" s="2">
        <v>3.0249999999999999</v>
      </c>
      <c r="E10" s="2">
        <v>2</v>
      </c>
      <c r="F10" s="2"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K17" sqref="K17"/>
    </sheetView>
  </sheetViews>
  <sheetFormatPr defaultRowHeight="15" x14ac:dyDescent="0.25"/>
  <sheetData>
    <row r="1" spans="1:6" x14ac:dyDescent="0.25">
      <c r="A1" t="s">
        <v>104</v>
      </c>
      <c r="B1" t="s">
        <v>105</v>
      </c>
    </row>
    <row r="2" spans="1:6" ht="18" x14ac:dyDescent="0.35">
      <c r="B2" t="s">
        <v>106</v>
      </c>
    </row>
    <row r="3" spans="1:6" ht="18" x14ac:dyDescent="0.35">
      <c r="B3" t="s">
        <v>107</v>
      </c>
    </row>
    <row r="4" spans="1:6" ht="17.25" x14ac:dyDescent="0.25">
      <c r="B4" t="s">
        <v>108</v>
      </c>
    </row>
    <row r="5" spans="1:6" x14ac:dyDescent="0.25">
      <c r="B5" t="s">
        <v>3</v>
      </c>
    </row>
    <row r="6" spans="1:6" x14ac:dyDescent="0.25">
      <c r="B6" t="s">
        <v>4</v>
      </c>
      <c r="E6" s="63">
        <v>0.05</v>
      </c>
      <c r="F6" t="s">
        <v>5</v>
      </c>
    </row>
    <row r="7" spans="1:6" x14ac:dyDescent="0.25">
      <c r="A7" t="s">
        <v>109</v>
      </c>
      <c r="C7" s="2" t="s">
        <v>6</v>
      </c>
      <c r="D7" s="2" t="s">
        <v>7</v>
      </c>
      <c r="E7" s="2" t="s">
        <v>8</v>
      </c>
      <c r="F7" s="2" t="s">
        <v>9</v>
      </c>
    </row>
    <row r="8" spans="1:6" x14ac:dyDescent="0.25">
      <c r="C8" s="2">
        <v>10</v>
      </c>
      <c r="D8" s="2">
        <v>9</v>
      </c>
      <c r="E8" s="2">
        <v>14</v>
      </c>
      <c r="F8" s="2">
        <v>19</v>
      </c>
    </row>
    <row r="9" spans="1:6" x14ac:dyDescent="0.25">
      <c r="C9" s="2">
        <v>11</v>
      </c>
      <c r="D9" s="2">
        <v>8</v>
      </c>
      <c r="E9" s="2">
        <v>15</v>
      </c>
      <c r="F9" s="2">
        <v>18</v>
      </c>
    </row>
    <row r="10" spans="1:6" x14ac:dyDescent="0.25">
      <c r="C10" s="2">
        <v>12</v>
      </c>
      <c r="D10" s="2">
        <v>7</v>
      </c>
      <c r="E10" s="2">
        <v>13</v>
      </c>
      <c r="F10" s="2">
        <v>17</v>
      </c>
    </row>
    <row r="11" spans="1:6" x14ac:dyDescent="0.25">
      <c r="C11" s="2">
        <v>13</v>
      </c>
      <c r="D11" s="2">
        <v>6</v>
      </c>
      <c r="E11" s="2">
        <v>15</v>
      </c>
      <c r="F11" s="2">
        <v>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D15" sqref="D15"/>
    </sheetView>
  </sheetViews>
  <sheetFormatPr defaultRowHeight="15" x14ac:dyDescent="0.25"/>
  <sheetData>
    <row r="1" spans="1:6" x14ac:dyDescent="0.25">
      <c r="A1" t="s">
        <v>104</v>
      </c>
      <c r="B1" t="s">
        <v>114</v>
      </c>
    </row>
    <row r="2" spans="1:6" ht="18" x14ac:dyDescent="0.35">
      <c r="B2" t="s">
        <v>110</v>
      </c>
    </row>
    <row r="3" spans="1:6" ht="18.75" x14ac:dyDescent="0.35">
      <c r="B3" t="s">
        <v>111</v>
      </c>
    </row>
    <row r="4" spans="1:6" ht="17.25" x14ac:dyDescent="0.25">
      <c r="B4" t="s">
        <v>112</v>
      </c>
    </row>
    <row r="5" spans="1:6" x14ac:dyDescent="0.25">
      <c r="B5" t="s">
        <v>3</v>
      </c>
    </row>
    <row r="6" spans="1:6" x14ac:dyDescent="0.25">
      <c r="B6" t="s">
        <v>4</v>
      </c>
      <c r="E6" s="63">
        <v>0.05</v>
      </c>
      <c r="F6" t="s">
        <v>5</v>
      </c>
    </row>
    <row r="7" spans="1:6" x14ac:dyDescent="0.25">
      <c r="C7" s="2" t="s">
        <v>6</v>
      </c>
      <c r="D7" s="2" t="s">
        <v>7</v>
      </c>
      <c r="E7" s="2" t="s">
        <v>8</v>
      </c>
      <c r="F7" s="2" t="s">
        <v>9</v>
      </c>
    </row>
    <row r="8" spans="1:6" x14ac:dyDescent="0.25">
      <c r="A8" t="s">
        <v>113</v>
      </c>
      <c r="C8" s="2">
        <v>26</v>
      </c>
      <c r="D8" s="2">
        <v>29</v>
      </c>
      <c r="E8" s="2">
        <v>27</v>
      </c>
      <c r="F8" s="2">
        <v>35</v>
      </c>
    </row>
    <row r="9" spans="1:6" x14ac:dyDescent="0.25">
      <c r="C9" s="2">
        <v>23</v>
      </c>
      <c r="D9" s="2">
        <v>30</v>
      </c>
      <c r="E9" s="2">
        <v>29</v>
      </c>
      <c r="F9" s="2">
        <v>34</v>
      </c>
    </row>
    <row r="10" spans="1:6" x14ac:dyDescent="0.25">
      <c r="C10" s="2">
        <v>25</v>
      </c>
      <c r="D10" s="2">
        <v>27</v>
      </c>
      <c r="E10" s="2">
        <v>31</v>
      </c>
      <c r="F10" s="2">
        <v>32</v>
      </c>
    </row>
    <row r="11" spans="1:6" x14ac:dyDescent="0.25">
      <c r="C11" s="2">
        <v>23</v>
      </c>
      <c r="D11" s="2">
        <v>28</v>
      </c>
      <c r="E11" s="2">
        <v>29</v>
      </c>
      <c r="F11" s="2">
        <v>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topLeftCell="A10" workbookViewId="0">
      <selection activeCell="F30" sqref="F30"/>
    </sheetView>
  </sheetViews>
  <sheetFormatPr defaultRowHeight="15" x14ac:dyDescent="0.25"/>
  <sheetData>
    <row r="1" spans="1:6" x14ac:dyDescent="0.25">
      <c r="A1" t="s">
        <v>0</v>
      </c>
      <c r="B1" t="s">
        <v>115</v>
      </c>
    </row>
    <row r="2" spans="1:6" x14ac:dyDescent="0.25">
      <c r="B2" t="s">
        <v>116</v>
      </c>
    </row>
    <row r="3" spans="1:6" ht="18" x14ac:dyDescent="0.35">
      <c r="B3" t="s">
        <v>117</v>
      </c>
    </row>
    <row r="4" spans="1:6" ht="18" x14ac:dyDescent="0.35">
      <c r="B4" t="s">
        <v>118</v>
      </c>
    </row>
    <row r="5" spans="1:6" ht="17.25" x14ac:dyDescent="0.25">
      <c r="B5" t="s">
        <v>119</v>
      </c>
    </row>
    <row r="6" spans="1:6" x14ac:dyDescent="0.25">
      <c r="B6" t="s">
        <v>3</v>
      </c>
    </row>
    <row r="7" spans="1:6" x14ac:dyDescent="0.25">
      <c r="B7" t="s">
        <v>4</v>
      </c>
      <c r="E7" s="63">
        <v>0.1</v>
      </c>
      <c r="F7" t="s">
        <v>5</v>
      </c>
    </row>
    <row r="8" spans="1:6" x14ac:dyDescent="0.25">
      <c r="A8" t="s">
        <v>113</v>
      </c>
      <c r="C8" s="2" t="s">
        <v>6</v>
      </c>
      <c r="D8" s="2" t="s">
        <v>7</v>
      </c>
      <c r="E8" s="2" t="s">
        <v>8</v>
      </c>
      <c r="F8" s="2" t="s">
        <v>9</v>
      </c>
    </row>
    <row r="9" spans="1:6" x14ac:dyDescent="0.25">
      <c r="C9" s="2">
        <v>1.5</v>
      </c>
      <c r="D9" s="2">
        <v>4.2</v>
      </c>
      <c r="E9" s="2">
        <v>4.9000000000000004</v>
      </c>
      <c r="F9" s="2">
        <v>8.4</v>
      </c>
    </row>
    <row r="10" spans="1:6" x14ac:dyDescent="0.25">
      <c r="C10" s="2">
        <v>2</v>
      </c>
      <c r="D10" s="2">
        <v>4.3</v>
      </c>
      <c r="E10" s="2">
        <v>5</v>
      </c>
      <c r="F10" s="2">
        <v>9.1</v>
      </c>
    </row>
    <row r="11" spans="1:6" x14ac:dyDescent="0.25">
      <c r="C11" s="2">
        <v>1.7</v>
      </c>
      <c r="D11" s="2">
        <v>4.0999999999999996</v>
      </c>
      <c r="E11" s="2">
        <v>5.0999999999999996</v>
      </c>
      <c r="F11" s="2">
        <v>8.1999999999999993</v>
      </c>
    </row>
    <row r="12" spans="1:6" x14ac:dyDescent="0.25">
      <c r="C12" s="2">
        <v>2.1</v>
      </c>
      <c r="D12" s="2">
        <v>4</v>
      </c>
      <c r="E12" s="2">
        <v>5.2</v>
      </c>
      <c r="F12" s="2">
        <v>8.9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E20" sqref="E20"/>
    </sheetView>
  </sheetViews>
  <sheetFormatPr defaultRowHeight="15" x14ac:dyDescent="0.25"/>
  <sheetData>
    <row r="1" spans="1:12" x14ac:dyDescent="0.25">
      <c r="A1" t="s">
        <v>104</v>
      </c>
      <c r="B1" t="s">
        <v>120</v>
      </c>
    </row>
    <row r="2" spans="1:12" x14ac:dyDescent="0.25">
      <c r="B2" t="s">
        <v>121</v>
      </c>
    </row>
    <row r="3" spans="1:12" ht="18" x14ac:dyDescent="0.35">
      <c r="B3" t="s">
        <v>140</v>
      </c>
    </row>
    <row r="4" spans="1:12" ht="18" x14ac:dyDescent="0.35">
      <c r="B4" t="s">
        <v>122</v>
      </c>
    </row>
    <row r="5" spans="1:12" x14ac:dyDescent="0.25">
      <c r="B5" t="s">
        <v>3</v>
      </c>
    </row>
    <row r="6" spans="1:12" x14ac:dyDescent="0.25">
      <c r="B6" t="s">
        <v>4</v>
      </c>
      <c r="E6" s="63">
        <v>0.05</v>
      </c>
      <c r="F6" t="s">
        <v>5</v>
      </c>
    </row>
    <row r="7" spans="1:12" x14ac:dyDescent="0.25">
      <c r="A7" t="s">
        <v>123</v>
      </c>
      <c r="C7" t="s">
        <v>349</v>
      </c>
      <c r="I7" s="2"/>
      <c r="J7" s="2"/>
      <c r="K7" s="2"/>
      <c r="L7" s="2"/>
    </row>
    <row r="8" spans="1:12" x14ac:dyDescent="0.25">
      <c r="C8" t="s">
        <v>351</v>
      </c>
      <c r="I8" s="2"/>
      <c r="J8" s="2"/>
      <c r="K8" s="2"/>
      <c r="L8" s="2"/>
    </row>
    <row r="9" spans="1:12" x14ac:dyDescent="0.25">
      <c r="C9" t="s">
        <v>352</v>
      </c>
      <c r="I9" s="2"/>
      <c r="J9" s="2"/>
      <c r="K9" s="2"/>
      <c r="L9" s="2"/>
    </row>
    <row r="10" spans="1:12" x14ac:dyDescent="0.25">
      <c r="C10" t="s">
        <v>350</v>
      </c>
      <c r="I10" s="2"/>
      <c r="J10" s="2"/>
      <c r="K10" s="2"/>
      <c r="L10" s="2"/>
    </row>
    <row r="11" spans="1:12" x14ac:dyDescent="0.25">
      <c r="I11" s="2"/>
      <c r="J11" s="2"/>
      <c r="K11" s="2"/>
      <c r="L11" s="2"/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G18" sqref="G18"/>
    </sheetView>
  </sheetViews>
  <sheetFormatPr defaultRowHeight="15" x14ac:dyDescent="0.25"/>
  <sheetData>
    <row r="1" spans="1:6" x14ac:dyDescent="0.25">
      <c r="A1" t="s">
        <v>0</v>
      </c>
      <c r="B1" t="s">
        <v>124</v>
      </c>
    </row>
    <row r="2" spans="1:6" ht="18" x14ac:dyDescent="0.35">
      <c r="B2" t="s">
        <v>125</v>
      </c>
    </row>
    <row r="3" spans="1:6" ht="18" x14ac:dyDescent="0.35">
      <c r="B3" t="s">
        <v>126</v>
      </c>
    </row>
    <row r="4" spans="1:6" ht="17.25" x14ac:dyDescent="0.25">
      <c r="B4" t="s">
        <v>127</v>
      </c>
    </row>
    <row r="5" spans="1:6" x14ac:dyDescent="0.25">
      <c r="B5" t="s">
        <v>3</v>
      </c>
    </row>
    <row r="6" spans="1:6" x14ac:dyDescent="0.25">
      <c r="B6" t="s">
        <v>4</v>
      </c>
      <c r="E6" s="64">
        <v>0.1</v>
      </c>
      <c r="F6" t="s">
        <v>5</v>
      </c>
    </row>
    <row r="7" spans="1:6" x14ac:dyDescent="0.25">
      <c r="C7" s="2"/>
      <c r="D7" s="2"/>
      <c r="E7" s="2"/>
      <c r="F7" s="2"/>
    </row>
    <row r="8" spans="1:6" x14ac:dyDescent="0.25">
      <c r="A8" t="s">
        <v>113</v>
      </c>
      <c r="C8" s="2"/>
      <c r="D8" s="2"/>
      <c r="E8" s="2"/>
      <c r="F8" s="2"/>
    </row>
    <row r="9" spans="1:6" x14ac:dyDescent="0.25">
      <c r="B9" t="s">
        <v>353</v>
      </c>
      <c r="E9" t="s">
        <v>355</v>
      </c>
    </row>
    <row r="10" spans="1:6" x14ac:dyDescent="0.25">
      <c r="B10" t="s">
        <v>354</v>
      </c>
      <c r="E10" t="s">
        <v>356</v>
      </c>
    </row>
    <row r="11" spans="1:6" x14ac:dyDescent="0.25">
      <c r="B11" t="s">
        <v>361</v>
      </c>
      <c r="E11" t="s">
        <v>363</v>
      </c>
    </row>
    <row r="12" spans="1:6" x14ac:dyDescent="0.25">
      <c r="B12" t="s">
        <v>362</v>
      </c>
      <c r="E12" t="s">
        <v>358</v>
      </c>
    </row>
    <row r="13" spans="1:6" x14ac:dyDescent="0.25">
      <c r="B13" t="s">
        <v>357</v>
      </c>
      <c r="E13" t="s">
        <v>359</v>
      </c>
    </row>
    <row r="14" spans="1:6" x14ac:dyDescent="0.25">
      <c r="B14" t="s">
        <v>358</v>
      </c>
      <c r="E14" t="s">
        <v>360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27</vt:i4>
      </vt:variant>
    </vt:vector>
  </HeadingPairs>
  <TitlesOfParts>
    <vt:vector size="27" baseType="lpstr">
      <vt:lpstr>pruzina_ vypocet cez vzorec</vt:lpstr>
      <vt:lpstr>pruzina_vyp cez rozsirenu matic</vt:lpstr>
      <vt:lpstr>pruzina_vypocet cez analyzu dat</vt:lpstr>
      <vt:lpstr>pneumatiky</vt:lpstr>
      <vt:lpstr>lietadlo</vt:lpstr>
      <vt:lpstr>vynosy</vt:lpstr>
      <vt:lpstr>lana1</vt:lpstr>
      <vt:lpstr>lana2</vt:lpstr>
      <vt:lpstr>mzda</vt:lpstr>
      <vt:lpstr>drevo</vt:lpstr>
      <vt:lpstr>tovar</vt:lpstr>
      <vt:lpstr>efekt </vt:lpstr>
      <vt:lpstr>odozvova tabulka_efekty</vt:lpstr>
      <vt:lpstr>spinky</vt:lpstr>
      <vt:lpstr>ucinnost prania</vt:lpstr>
      <vt:lpstr>ucinnost prania_efekty</vt:lpstr>
      <vt:lpstr>efekty1</vt:lpstr>
      <vt:lpstr>tri faktory</vt:lpstr>
      <vt:lpstr>test krivosti</vt:lpstr>
      <vt:lpstr>uplny kvadraticky model</vt:lpstr>
      <vt:lpstr>lack of fit_cb</vt:lpstr>
      <vt:lpstr>lack of fit_ab_cb</vt:lpstr>
      <vt:lpstr>hierarchicky model</vt:lpstr>
      <vt:lpstr>pät faktorov</vt:lpstr>
      <vt:lpstr>ciastocny plan exp</vt:lpstr>
      <vt:lpstr>BBD</vt:lpstr>
      <vt:lpstr>efekty2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Janette Kotianova</dc:creator>
  <cp:lastModifiedBy>Janette Kotianová</cp:lastModifiedBy>
  <cp:lastPrinted>2017-12-06T18:04:39Z</cp:lastPrinted>
  <dcterms:created xsi:type="dcterms:W3CDTF">2015-12-01T18:58:57Z</dcterms:created>
  <dcterms:modified xsi:type="dcterms:W3CDTF">2023-10-21T17:56:51Z</dcterms:modified>
</cp:coreProperties>
</file>